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zabu\project\2017\P170282801_平成30年度二国間クレジット制度の効率的な運用のための検討・実施事業委託業務\02_作業\02_各種申請\02_Project\16_TH\TH003(Sony Semicon, Air&amp; Chiller)\180405_reg_req\3_upload\"/>
    </mc:Choice>
  </mc:AlternateContent>
  <bookViews>
    <workbookView xWindow="0" yWindow="0" windowWidth="19200" windowHeight="11220" tabRatio="884"/>
  </bookViews>
  <sheets>
    <sheet name="AM3_MPS(input)" sheetId="11" r:id="rId1"/>
    <sheet name="AM3_MPS(input_separate)" sheetId="12" r:id="rId2"/>
    <sheet name="AM3_MPS(calc_process)" sheetId="13" r:id="rId3"/>
    <sheet name="AM3_MSS" sheetId="14" r:id="rId4"/>
    <sheet name="AM3_MRS(input)" sheetId="15" r:id="rId5"/>
    <sheet name="AM3_MRS(input_separate)" sheetId="16" r:id="rId6"/>
    <sheet name="AM3_MRS(calc_process)" sheetId="17" r:id="rId7"/>
    <sheet name="AM6_MPS(input)" sheetId="1" r:id="rId8"/>
    <sheet name="AM6_MPS(input_separate)" sheetId="6" r:id="rId9"/>
    <sheet name="AM6_MPS(calc_process)" sheetId="2" r:id="rId10"/>
    <sheet name="AM6_MSS" sheetId="7" r:id="rId11"/>
    <sheet name="AM6_MRS(input)" sheetId="8" r:id="rId12"/>
    <sheet name="AM6_MRS(input_separate)" sheetId="9" r:id="rId13"/>
    <sheet name="AM6_MRS(calc_process)" sheetId="10" r:id="rId14"/>
  </sheets>
  <definedNames>
    <definedName name="COP">'AM3_MPS(calc_process)'!$F$16:$F$19</definedName>
    <definedName name="_xlnm.Print_Area" localSheetId="2">'AM3_MPS(calc_process)'!$A$1:$I$23</definedName>
    <definedName name="_xlnm.Print_Area" localSheetId="0">'AM3_MPS(input)'!$A$1:$K$35</definedName>
    <definedName name="_xlnm.Print_Area" localSheetId="6">'AM3_MRS(calc_process)'!$A$1:$I$23</definedName>
    <definedName name="_xlnm.Print_Area" localSheetId="4">'AM3_MRS(input)'!$A$1:$L$35</definedName>
    <definedName name="_xlnm.Print_Area" localSheetId="7">'AM6_MPS(input)'!$A$1:$K$36</definedName>
    <definedName name="_xlnm.Print_Area" localSheetId="11">'AM6_MRS(input)'!$A$1:$L$36</definedName>
    <definedName name="Z_B2660EC6_48E8_44CA_972A_E2556BB968F0_.wvu.PrintArea" localSheetId="2" hidden="1">'AM3_MPS(calc_process)'!$A$3:$I$23</definedName>
    <definedName name="Z_B2660EC6_48E8_44CA_972A_E2556BB968F0_.wvu.PrintArea" localSheetId="0" hidden="1">'AM3_MPS(input)'!$A$3:$K$35</definedName>
    <definedName name="Z_B2660EC6_48E8_44CA_972A_E2556BB968F0_.wvu.PrintArea" localSheetId="6" hidden="1">'AM3_MRS(calc_process)'!$A$3:$I$23</definedName>
    <definedName name="Z_B2660EC6_48E8_44CA_972A_E2556BB968F0_.wvu.PrintArea" localSheetId="4" hidden="1">'AM3_MRS(input)'!$A$3:$L$35</definedName>
    <definedName name="Z_B2660EC6_48E8_44CA_972A_E2556BB968F0_.wvu.PrintArea" localSheetId="9" hidden="1">'AM6_MPS(calc_process)'!$A$3:$I$20</definedName>
    <definedName name="Z_B2660EC6_48E8_44CA_972A_E2556BB968F0_.wvu.PrintArea" localSheetId="7" hidden="1">'AM6_MPS(input)'!$A$3:$K$36</definedName>
    <definedName name="Z_B2660EC6_48E8_44CA_972A_E2556BB968F0_.wvu.PrintArea" localSheetId="13" hidden="1">'AM6_MRS(calc_process)'!$A$3:$I$20</definedName>
    <definedName name="Z_B2660EC6_48E8_44CA_972A_E2556BB968F0_.wvu.PrintArea" localSheetId="11" hidden="1">'AM6_MRS(input)'!$A$3:$L$36</definedName>
    <definedName name="Z_D0CDC236_ABDA_4432_BA8D_8D1597712156_.wvu.PrintArea" localSheetId="2" hidden="1">'AM3_MPS(calc_process)'!$A$3:$I$23</definedName>
    <definedName name="Z_D0CDC236_ABDA_4432_BA8D_8D1597712156_.wvu.PrintArea" localSheetId="0" hidden="1">'AM3_MPS(input)'!$A$3:$K$35</definedName>
    <definedName name="Z_D0CDC236_ABDA_4432_BA8D_8D1597712156_.wvu.PrintArea" localSheetId="6" hidden="1">'AM3_MRS(calc_process)'!$A$3:$I$23</definedName>
    <definedName name="Z_D0CDC236_ABDA_4432_BA8D_8D1597712156_.wvu.PrintArea" localSheetId="4" hidden="1">'AM3_MRS(input)'!$A$3:$L$35</definedName>
    <definedName name="Z_D0CDC236_ABDA_4432_BA8D_8D1597712156_.wvu.PrintArea" localSheetId="9" hidden="1">'AM6_MPS(calc_process)'!$A$3:$I$20</definedName>
    <definedName name="Z_D0CDC236_ABDA_4432_BA8D_8D1597712156_.wvu.PrintArea" localSheetId="7" hidden="1">'AM6_MPS(input)'!$A$3:$K$36</definedName>
    <definedName name="Z_D0CDC236_ABDA_4432_BA8D_8D1597712156_.wvu.PrintArea" localSheetId="13" hidden="1">'AM6_MRS(calc_process)'!$A$3:$I$20</definedName>
    <definedName name="Z_D0CDC236_ABDA_4432_BA8D_8D1597712156_.wvu.PrintArea" localSheetId="11" hidden="1">'AM6_MRS(input)'!$A$3:$L$36</definedName>
    <definedName name="Z_D273F3A6_8152_4679_92B0_E1E5F788BD2C_.wvu.PrintArea" localSheetId="2" hidden="1">'AM3_MPS(calc_process)'!$A$3:$I$23</definedName>
    <definedName name="Z_D273F3A6_8152_4679_92B0_E1E5F788BD2C_.wvu.PrintArea" localSheetId="0" hidden="1">'AM3_MPS(input)'!$A$3:$K$35</definedName>
    <definedName name="Z_D273F3A6_8152_4679_92B0_E1E5F788BD2C_.wvu.PrintArea" localSheetId="6" hidden="1">'AM3_MRS(calc_process)'!$A$3:$I$23</definedName>
    <definedName name="Z_D273F3A6_8152_4679_92B0_E1E5F788BD2C_.wvu.PrintArea" localSheetId="4" hidden="1">'AM3_MRS(input)'!$A$3:$L$35</definedName>
    <definedName name="Z_D273F3A6_8152_4679_92B0_E1E5F788BD2C_.wvu.PrintArea" localSheetId="9" hidden="1">'AM6_MPS(calc_process)'!$A$3:$I$20</definedName>
    <definedName name="Z_D273F3A6_8152_4679_92B0_E1E5F788BD2C_.wvu.PrintArea" localSheetId="7" hidden="1">'AM6_MPS(input)'!$A$3:$K$36</definedName>
    <definedName name="Z_D273F3A6_8152_4679_92B0_E1E5F788BD2C_.wvu.PrintArea" localSheetId="13" hidden="1">'AM6_MRS(calc_process)'!$A$3:$I$20</definedName>
    <definedName name="Z_D273F3A6_8152_4679_92B0_E1E5F788BD2C_.wvu.PrintArea" localSheetId="11" hidden="1">'AM6_MRS(input)'!$A$3:$L$36</definedName>
  </definedNames>
  <calcPr calcId="152511"/>
</workbook>
</file>

<file path=xl/calcChain.xml><?xml version="1.0" encoding="utf-8"?>
<calcChain xmlns="http://schemas.openxmlformats.org/spreadsheetml/2006/main">
  <c r="K2" i="1" l="1"/>
  <c r="I2" i="17"/>
  <c r="I1" i="17"/>
  <c r="Q26" i="16"/>
  <c r="M26" i="16"/>
  <c r="N26" i="16" s="1"/>
  <c r="L26" i="16"/>
  <c r="K26" i="16"/>
  <c r="J26" i="16"/>
  <c r="I26" i="16"/>
  <c r="E26" i="16"/>
  <c r="D26" i="16"/>
  <c r="M25" i="16"/>
  <c r="L25" i="16"/>
  <c r="K25" i="16"/>
  <c r="J25" i="16"/>
  <c r="N25" i="16" s="1"/>
  <c r="F25" i="16"/>
  <c r="E25" i="16"/>
  <c r="D25" i="16"/>
  <c r="O24" i="16"/>
  <c r="M24" i="16"/>
  <c r="N24" i="16" s="1"/>
  <c r="L24" i="16"/>
  <c r="K24" i="16"/>
  <c r="J24" i="16"/>
  <c r="E24" i="16"/>
  <c r="D24" i="16"/>
  <c r="P23" i="16"/>
  <c r="M23" i="16"/>
  <c r="N23" i="16" s="1"/>
  <c r="L23" i="16"/>
  <c r="K23" i="16"/>
  <c r="J23" i="16"/>
  <c r="H23" i="16"/>
  <c r="E23" i="16"/>
  <c r="D23" i="16"/>
  <c r="Q22" i="16"/>
  <c r="M22" i="16"/>
  <c r="N22" i="16" s="1"/>
  <c r="L22" i="16"/>
  <c r="K22" i="16"/>
  <c r="J22" i="16"/>
  <c r="I22" i="16"/>
  <c r="E22" i="16"/>
  <c r="D22" i="16"/>
  <c r="M21" i="16"/>
  <c r="L21" i="16"/>
  <c r="K21" i="16"/>
  <c r="J21" i="16"/>
  <c r="N21" i="16" s="1"/>
  <c r="F21" i="16"/>
  <c r="E21" i="16"/>
  <c r="D21" i="16"/>
  <c r="M20" i="16"/>
  <c r="N20" i="16" s="1"/>
  <c r="L20" i="16"/>
  <c r="K20" i="16"/>
  <c r="J20" i="16"/>
  <c r="G20" i="16"/>
  <c r="E20" i="16"/>
  <c r="D20" i="16"/>
  <c r="P19" i="16"/>
  <c r="M19" i="16"/>
  <c r="N19" i="16" s="1"/>
  <c r="L19" i="16"/>
  <c r="K19" i="16"/>
  <c r="J19" i="16"/>
  <c r="H19" i="16"/>
  <c r="E19" i="16"/>
  <c r="D19" i="16"/>
  <c r="Q18" i="16"/>
  <c r="M18" i="16"/>
  <c r="N18" i="16" s="1"/>
  <c r="L18" i="16"/>
  <c r="K18" i="16"/>
  <c r="J18" i="16"/>
  <c r="I18" i="16"/>
  <c r="E18" i="16"/>
  <c r="D18" i="16"/>
  <c r="M17" i="16"/>
  <c r="L17" i="16"/>
  <c r="K17" i="16"/>
  <c r="J17" i="16"/>
  <c r="N17" i="16" s="1"/>
  <c r="F17" i="16"/>
  <c r="E17" i="16"/>
  <c r="D17" i="16"/>
  <c r="M16" i="16"/>
  <c r="L16" i="16"/>
  <c r="K16" i="16"/>
  <c r="J16" i="16"/>
  <c r="E16" i="16"/>
  <c r="D16" i="16"/>
  <c r="P15" i="16"/>
  <c r="M15" i="16"/>
  <c r="N15" i="16" s="1"/>
  <c r="L15" i="16"/>
  <c r="K15" i="16"/>
  <c r="J15" i="16"/>
  <c r="H15" i="16"/>
  <c r="E15" i="16"/>
  <c r="D15" i="16"/>
  <c r="Q14" i="16"/>
  <c r="M14" i="16"/>
  <c r="N14" i="16" s="1"/>
  <c r="L14" i="16"/>
  <c r="K14" i="16"/>
  <c r="J14" i="16"/>
  <c r="I14" i="16"/>
  <c r="E14" i="16"/>
  <c r="D14" i="16"/>
  <c r="M13" i="16"/>
  <c r="L13" i="16"/>
  <c r="K13" i="16"/>
  <c r="J13" i="16"/>
  <c r="N13" i="16" s="1"/>
  <c r="F13" i="16"/>
  <c r="E13" i="16"/>
  <c r="D13" i="16"/>
  <c r="O12" i="16"/>
  <c r="M12" i="16"/>
  <c r="L12" i="16"/>
  <c r="K12" i="16"/>
  <c r="J12" i="16"/>
  <c r="E12" i="16"/>
  <c r="D12" i="16"/>
  <c r="P11" i="16"/>
  <c r="M11" i="16"/>
  <c r="N11" i="16" s="1"/>
  <c r="L11" i="16"/>
  <c r="K11" i="16"/>
  <c r="J11" i="16"/>
  <c r="H11" i="16"/>
  <c r="E11" i="16"/>
  <c r="D11" i="16"/>
  <c r="Q10" i="16"/>
  <c r="M10" i="16"/>
  <c r="N10" i="16" s="1"/>
  <c r="L10" i="16"/>
  <c r="K10" i="16"/>
  <c r="J10" i="16"/>
  <c r="I10" i="16"/>
  <c r="E10" i="16"/>
  <c r="D10" i="16"/>
  <c r="M9" i="16"/>
  <c r="L9" i="16"/>
  <c r="K9" i="16"/>
  <c r="J9" i="16"/>
  <c r="N9" i="16" s="1"/>
  <c r="F9" i="16"/>
  <c r="E9" i="16"/>
  <c r="D9" i="16"/>
  <c r="O8" i="16"/>
  <c r="M8" i="16"/>
  <c r="N8" i="16" s="1"/>
  <c r="L8" i="16"/>
  <c r="K8" i="16"/>
  <c r="J8" i="16"/>
  <c r="E8" i="16"/>
  <c r="D8" i="16"/>
  <c r="P7" i="16"/>
  <c r="M7" i="16"/>
  <c r="N7" i="16" s="1"/>
  <c r="L7" i="16"/>
  <c r="K7" i="16"/>
  <c r="J7" i="16"/>
  <c r="H7" i="16"/>
  <c r="E7" i="16"/>
  <c r="D7" i="16"/>
  <c r="T2" i="16"/>
  <c r="T1" i="16"/>
  <c r="K26" i="15"/>
  <c r="H26" i="15"/>
  <c r="F26" i="15"/>
  <c r="Q23" i="16" s="1"/>
  <c r="K25" i="15"/>
  <c r="H25" i="15"/>
  <c r="F25" i="15"/>
  <c r="P24" i="16" s="1"/>
  <c r="K24" i="15"/>
  <c r="H24" i="15"/>
  <c r="F24" i="15"/>
  <c r="K23" i="15"/>
  <c r="H23" i="15"/>
  <c r="F23" i="15"/>
  <c r="K22" i="15"/>
  <c r="H22" i="15"/>
  <c r="F22" i="15"/>
  <c r="K21" i="15"/>
  <c r="H21" i="15"/>
  <c r="F21" i="15"/>
  <c r="K20" i="15"/>
  <c r="H20" i="15"/>
  <c r="F20" i="15"/>
  <c r="K19" i="15"/>
  <c r="H19" i="15"/>
  <c r="F19" i="15"/>
  <c r="K18" i="15"/>
  <c r="H18" i="15"/>
  <c r="F18" i="15"/>
  <c r="I23" i="16" s="1"/>
  <c r="K17" i="15"/>
  <c r="H17" i="15"/>
  <c r="F17" i="15"/>
  <c r="H24" i="16" s="1"/>
  <c r="K16" i="15"/>
  <c r="H16" i="15"/>
  <c r="F16" i="15"/>
  <c r="K15" i="15"/>
  <c r="H15" i="15"/>
  <c r="F15" i="15"/>
  <c r="F26" i="16" s="1"/>
  <c r="L2" i="15"/>
  <c r="L1" i="15"/>
  <c r="C2" i="14"/>
  <c r="C1" i="14"/>
  <c r="I2" i="13"/>
  <c r="I1" i="13"/>
  <c r="Q26" i="12"/>
  <c r="P26" i="12"/>
  <c r="O26" i="12"/>
  <c r="N26" i="12"/>
  <c r="I26" i="12"/>
  <c r="F26" i="12"/>
  <c r="E26" i="12"/>
  <c r="D26" i="12"/>
  <c r="Q25" i="12"/>
  <c r="P25" i="12"/>
  <c r="O25" i="12"/>
  <c r="N25" i="12"/>
  <c r="I25" i="12"/>
  <c r="F25" i="12"/>
  <c r="E25" i="12"/>
  <c r="D25" i="12"/>
  <c r="Q24" i="12"/>
  <c r="P24" i="12"/>
  <c r="O24" i="12"/>
  <c r="N24" i="12"/>
  <c r="I24" i="12"/>
  <c r="F24" i="12"/>
  <c r="E24" i="12"/>
  <c r="D24" i="12"/>
  <c r="Q23" i="12"/>
  <c r="P23" i="12"/>
  <c r="O23" i="12"/>
  <c r="N23" i="12"/>
  <c r="I23" i="12"/>
  <c r="H23" i="12"/>
  <c r="F23" i="12"/>
  <c r="E23" i="12"/>
  <c r="D23" i="12"/>
  <c r="Q22" i="12"/>
  <c r="P22" i="12"/>
  <c r="O22" i="12"/>
  <c r="N22" i="12"/>
  <c r="I22" i="12"/>
  <c r="F22" i="12"/>
  <c r="E22" i="12"/>
  <c r="D22" i="12"/>
  <c r="Q21" i="12"/>
  <c r="P21" i="12"/>
  <c r="O21" i="12"/>
  <c r="N21" i="12"/>
  <c r="I21" i="12"/>
  <c r="G21" i="12"/>
  <c r="F21" i="12"/>
  <c r="E21" i="12"/>
  <c r="D21" i="12"/>
  <c r="Q20" i="12"/>
  <c r="P20" i="12"/>
  <c r="O20" i="12"/>
  <c r="N20" i="12"/>
  <c r="I20" i="12"/>
  <c r="G20" i="12"/>
  <c r="S20" i="12" s="1"/>
  <c r="F20" i="12"/>
  <c r="E20" i="12"/>
  <c r="D20" i="12"/>
  <c r="Q19" i="12"/>
  <c r="P19" i="12"/>
  <c r="O19" i="12"/>
  <c r="N19" i="12"/>
  <c r="I19" i="12"/>
  <c r="F19" i="12"/>
  <c r="E19" i="12"/>
  <c r="D19" i="12"/>
  <c r="Q18" i="12"/>
  <c r="P18" i="12"/>
  <c r="O18" i="12"/>
  <c r="N18" i="12"/>
  <c r="I18" i="12"/>
  <c r="F18" i="12"/>
  <c r="E18" i="12"/>
  <c r="D18" i="12"/>
  <c r="Q17" i="12"/>
  <c r="P17" i="12"/>
  <c r="O17" i="12"/>
  <c r="N17" i="12"/>
  <c r="I17" i="12"/>
  <c r="F17" i="12"/>
  <c r="E17" i="12"/>
  <c r="D17" i="12"/>
  <c r="Q16" i="12"/>
  <c r="P16" i="12"/>
  <c r="O16" i="12"/>
  <c r="N16" i="12"/>
  <c r="I16" i="12"/>
  <c r="F16" i="12"/>
  <c r="E16" i="12"/>
  <c r="D16" i="12"/>
  <c r="Q15" i="12"/>
  <c r="P15" i="12"/>
  <c r="O15" i="12"/>
  <c r="N15" i="12"/>
  <c r="I15" i="12"/>
  <c r="H15" i="12"/>
  <c r="F15" i="12"/>
  <c r="E15" i="12"/>
  <c r="D15" i="12"/>
  <c r="Q14" i="12"/>
  <c r="P14" i="12"/>
  <c r="O14" i="12"/>
  <c r="N14" i="12"/>
  <c r="I14" i="12"/>
  <c r="F14" i="12"/>
  <c r="E14" i="12"/>
  <c r="D14" i="12"/>
  <c r="Q13" i="12"/>
  <c r="P13" i="12"/>
  <c r="O13" i="12"/>
  <c r="N13" i="12"/>
  <c r="I13" i="12"/>
  <c r="G13" i="12"/>
  <c r="F13" i="12"/>
  <c r="E13" i="12"/>
  <c r="D13" i="12"/>
  <c r="Q12" i="12"/>
  <c r="P12" i="12"/>
  <c r="O12" i="12"/>
  <c r="N12" i="12"/>
  <c r="I12" i="12"/>
  <c r="G12" i="12"/>
  <c r="F12" i="12"/>
  <c r="E12" i="12"/>
  <c r="D12" i="12"/>
  <c r="Q11" i="12"/>
  <c r="P11" i="12"/>
  <c r="O11" i="12"/>
  <c r="N11" i="12"/>
  <c r="I11" i="12"/>
  <c r="F11" i="12"/>
  <c r="E11" i="12"/>
  <c r="D11" i="12"/>
  <c r="Q10" i="12"/>
  <c r="P10" i="12"/>
  <c r="O10" i="12"/>
  <c r="N10" i="12"/>
  <c r="I10" i="12"/>
  <c r="F10" i="12"/>
  <c r="E10" i="12"/>
  <c r="D10" i="12"/>
  <c r="Q9" i="12"/>
  <c r="P9" i="12"/>
  <c r="O9" i="12"/>
  <c r="N9" i="12"/>
  <c r="I9" i="12"/>
  <c r="F9" i="12"/>
  <c r="E9" i="12"/>
  <c r="D9" i="12"/>
  <c r="C9" i="12"/>
  <c r="Q8" i="12"/>
  <c r="P8" i="12"/>
  <c r="O8" i="12"/>
  <c r="N8" i="12"/>
  <c r="I8" i="12"/>
  <c r="H8" i="12"/>
  <c r="G8" i="12"/>
  <c r="F8" i="12"/>
  <c r="E8" i="12"/>
  <c r="D8" i="12"/>
  <c r="C8" i="12"/>
  <c r="R8" i="12" s="1"/>
  <c r="Q7" i="12"/>
  <c r="P7" i="12"/>
  <c r="O7" i="12"/>
  <c r="N7" i="12"/>
  <c r="I7" i="12"/>
  <c r="H7" i="12"/>
  <c r="F7" i="12"/>
  <c r="E7" i="12"/>
  <c r="D7" i="12"/>
  <c r="C7" i="12"/>
  <c r="T2" i="12"/>
  <c r="T1" i="12"/>
  <c r="E17" i="11"/>
  <c r="H20" i="12" s="1"/>
  <c r="E16" i="11"/>
  <c r="R10" i="12" l="1"/>
  <c r="T10" i="12" s="1"/>
  <c r="R21" i="12"/>
  <c r="R22" i="12"/>
  <c r="R26" i="12"/>
  <c r="R13" i="12"/>
  <c r="S13" i="12"/>
  <c r="R7" i="12"/>
  <c r="S8" i="12"/>
  <c r="T8" i="12" s="1"/>
  <c r="S10" i="12"/>
  <c r="G26" i="12"/>
  <c r="G22" i="12"/>
  <c r="S22" i="12" s="1"/>
  <c r="G18" i="12"/>
  <c r="R18" i="12" s="1"/>
  <c r="G14" i="12"/>
  <c r="R14" i="12" s="1"/>
  <c r="G10" i="12"/>
  <c r="G23" i="12"/>
  <c r="S23" i="12" s="1"/>
  <c r="G19" i="12"/>
  <c r="S19" i="12" s="1"/>
  <c r="G15" i="12"/>
  <c r="G11" i="12"/>
  <c r="R11" i="12" s="1"/>
  <c r="H12" i="12"/>
  <c r="S12" i="12" s="1"/>
  <c r="G25" i="16"/>
  <c r="R25" i="16" s="1"/>
  <c r="G21" i="16"/>
  <c r="R21" i="16" s="1"/>
  <c r="G17" i="16"/>
  <c r="G13" i="16"/>
  <c r="R13" i="16" s="1"/>
  <c r="G9" i="16"/>
  <c r="S9" i="16" s="1"/>
  <c r="G23" i="16"/>
  <c r="G19" i="16"/>
  <c r="G15" i="16"/>
  <c r="G11" i="16"/>
  <c r="G7" i="16"/>
  <c r="G26" i="16"/>
  <c r="G22" i="16"/>
  <c r="G18" i="16"/>
  <c r="G14" i="16"/>
  <c r="G10" i="16"/>
  <c r="O25" i="16"/>
  <c r="O21" i="16"/>
  <c r="O17" i="16"/>
  <c r="O13" i="16"/>
  <c r="O9" i="16"/>
  <c r="O23" i="16"/>
  <c r="O19" i="16"/>
  <c r="O15" i="16"/>
  <c r="O11" i="16"/>
  <c r="O7" i="16"/>
  <c r="O26" i="16"/>
  <c r="O22" i="16"/>
  <c r="O18" i="16"/>
  <c r="O14" i="16"/>
  <c r="O10" i="16"/>
  <c r="G16" i="16"/>
  <c r="N16" i="16"/>
  <c r="O20" i="16"/>
  <c r="R26" i="16"/>
  <c r="H25" i="12"/>
  <c r="H21" i="12"/>
  <c r="S21" i="12" s="1"/>
  <c r="H17" i="12"/>
  <c r="H13" i="12"/>
  <c r="H9" i="12"/>
  <c r="H26" i="12"/>
  <c r="H22" i="12"/>
  <c r="H18" i="12"/>
  <c r="H14" i="12"/>
  <c r="S14" i="12" s="1"/>
  <c r="H10" i="12"/>
  <c r="G7" i="12"/>
  <c r="S7" i="12" s="1"/>
  <c r="G9" i="12"/>
  <c r="R9" i="12" s="1"/>
  <c r="H11" i="12"/>
  <c r="S11" i="12" s="1"/>
  <c r="R15" i="12"/>
  <c r="G16" i="12"/>
  <c r="G17" i="12"/>
  <c r="S17" i="12" s="1"/>
  <c r="H19" i="12"/>
  <c r="R23" i="12"/>
  <c r="G24" i="12"/>
  <c r="S24" i="12" s="1"/>
  <c r="G25" i="12"/>
  <c r="R25" i="12" s="1"/>
  <c r="G12" i="16"/>
  <c r="N12" i="16"/>
  <c r="O16" i="16"/>
  <c r="S26" i="12"/>
  <c r="R15" i="16"/>
  <c r="S15" i="12"/>
  <c r="H16" i="12"/>
  <c r="R20" i="12"/>
  <c r="T20" i="12" s="1"/>
  <c r="H24" i="12"/>
  <c r="G8" i="16"/>
  <c r="G24" i="16"/>
  <c r="F7" i="16"/>
  <c r="S7" i="16" s="1"/>
  <c r="I8" i="16"/>
  <c r="Q8" i="16"/>
  <c r="H9" i="16"/>
  <c r="P9" i="16"/>
  <c r="F11" i="16"/>
  <c r="S11" i="16" s="1"/>
  <c r="I12" i="16"/>
  <c r="Q12" i="16"/>
  <c r="H13" i="16"/>
  <c r="P13" i="16"/>
  <c r="F15" i="16"/>
  <c r="I16" i="16"/>
  <c r="Q16" i="16"/>
  <c r="H17" i="16"/>
  <c r="R17" i="16" s="1"/>
  <c r="P17" i="16"/>
  <c r="F19" i="16"/>
  <c r="I20" i="16"/>
  <c r="Q20" i="16"/>
  <c r="H21" i="16"/>
  <c r="P21" i="16"/>
  <c r="F23" i="16"/>
  <c r="S23" i="16" s="1"/>
  <c r="I24" i="16"/>
  <c r="Q24" i="16"/>
  <c r="H25" i="16"/>
  <c r="P25" i="16"/>
  <c r="F8" i="16"/>
  <c r="S8" i="16" s="1"/>
  <c r="I9" i="16"/>
  <c r="Q9" i="16"/>
  <c r="H10" i="16"/>
  <c r="P10" i="16"/>
  <c r="F12" i="16"/>
  <c r="I13" i="16"/>
  <c r="Q13" i="16"/>
  <c r="H14" i="16"/>
  <c r="P14" i="16"/>
  <c r="F16" i="16"/>
  <c r="I17" i="16"/>
  <c r="Q17" i="16"/>
  <c r="H18" i="16"/>
  <c r="P18" i="16"/>
  <c r="F20" i="16"/>
  <c r="S20" i="16" s="1"/>
  <c r="I21" i="16"/>
  <c r="S21" i="16" s="1"/>
  <c r="Q21" i="16"/>
  <c r="H22" i="16"/>
  <c r="P22" i="16"/>
  <c r="F24" i="16"/>
  <c r="S24" i="16" s="1"/>
  <c r="I25" i="16"/>
  <c r="Q25" i="16"/>
  <c r="H26" i="16"/>
  <c r="S26" i="16" s="1"/>
  <c r="P26" i="16"/>
  <c r="I7" i="16"/>
  <c r="Q7" i="16"/>
  <c r="H8" i="16"/>
  <c r="P8" i="16"/>
  <c r="F10" i="16"/>
  <c r="I11" i="16"/>
  <c r="Q11" i="16"/>
  <c r="H12" i="16"/>
  <c r="P12" i="16"/>
  <c r="F14" i="16"/>
  <c r="I15" i="16"/>
  <c r="Q15" i="16"/>
  <c r="H16" i="16"/>
  <c r="P16" i="16"/>
  <c r="F18" i="16"/>
  <c r="R18" i="16" s="1"/>
  <c r="I19" i="16"/>
  <c r="R19" i="16" s="1"/>
  <c r="Q19" i="16"/>
  <c r="H20" i="16"/>
  <c r="P20" i="16"/>
  <c r="F22" i="16"/>
  <c r="S22" i="16" s="1"/>
  <c r="T19" i="16" l="1"/>
  <c r="T11" i="12"/>
  <c r="T21" i="16"/>
  <c r="T14" i="12"/>
  <c r="S17" i="16"/>
  <c r="T17" i="16" s="1"/>
  <c r="S16" i="12"/>
  <c r="T26" i="12"/>
  <c r="S14" i="16"/>
  <c r="S16" i="16"/>
  <c r="S19" i="16"/>
  <c r="S25" i="16"/>
  <c r="T25" i="16" s="1"/>
  <c r="R19" i="12"/>
  <c r="T19" i="12" s="1"/>
  <c r="S10" i="16"/>
  <c r="S12" i="16"/>
  <c r="S15" i="16"/>
  <c r="T15" i="16" s="1"/>
  <c r="R24" i="16"/>
  <c r="T24" i="16" s="1"/>
  <c r="S13" i="16"/>
  <c r="T13" i="16" s="1"/>
  <c r="R12" i="12"/>
  <c r="T12" i="12" s="1"/>
  <c r="R23" i="16"/>
  <c r="T23" i="16" s="1"/>
  <c r="R12" i="16"/>
  <c r="R16" i="16"/>
  <c r="T16" i="16" s="1"/>
  <c r="R16" i="12"/>
  <c r="T16" i="12" s="1"/>
  <c r="R14" i="16"/>
  <c r="T14" i="16" s="1"/>
  <c r="R9" i="16"/>
  <c r="T9" i="16" s="1"/>
  <c r="R17" i="12"/>
  <c r="T17" i="12" s="1"/>
  <c r="S25" i="12"/>
  <c r="T25" i="12" s="1"/>
  <c r="T26" i="16"/>
  <c r="T22" i="12"/>
  <c r="R7" i="16"/>
  <c r="S9" i="12"/>
  <c r="S27" i="12" s="1"/>
  <c r="G12" i="13" s="1"/>
  <c r="G11" i="13" s="1"/>
  <c r="T21" i="12"/>
  <c r="R8" i="16"/>
  <c r="T8" i="16" s="1"/>
  <c r="R22" i="16"/>
  <c r="T22" i="16" s="1"/>
  <c r="T7" i="12"/>
  <c r="T13" i="12"/>
  <c r="S18" i="16"/>
  <c r="T18" i="16" s="1"/>
  <c r="S27" i="16"/>
  <c r="G12" i="17" s="1"/>
  <c r="G11" i="17" s="1"/>
  <c r="T23" i="12"/>
  <c r="R20" i="16"/>
  <c r="T20" i="16" s="1"/>
  <c r="R11" i="16"/>
  <c r="T11" i="16" s="1"/>
  <c r="R24" i="12"/>
  <c r="T24" i="12" s="1"/>
  <c r="T15" i="12"/>
  <c r="S18" i="12"/>
  <c r="T18" i="12" s="1"/>
  <c r="R10" i="16"/>
  <c r="T10" i="16" s="1"/>
  <c r="T12" i="16" l="1"/>
  <c r="T9" i="12"/>
  <c r="T27" i="12" s="1"/>
  <c r="R27" i="12"/>
  <c r="G9" i="13" s="1"/>
  <c r="G8" i="13" s="1"/>
  <c r="G6" i="13" s="1"/>
  <c r="B30" i="11" s="1"/>
  <c r="R27" i="16"/>
  <c r="G9" i="17" s="1"/>
  <c r="G8" i="17" s="1"/>
  <c r="G6" i="17" s="1"/>
  <c r="D30" i="15" s="1"/>
  <c r="T7" i="16"/>
  <c r="T27" i="16" s="1"/>
  <c r="F10" i="6" l="1"/>
  <c r="F9" i="6" l="1"/>
  <c r="F8" i="6"/>
  <c r="O10" i="6" l="1"/>
  <c r="O9" i="6"/>
  <c r="O8" i="6"/>
  <c r="L10" i="6" l="1"/>
  <c r="L9" i="6"/>
  <c r="L8" i="6"/>
  <c r="O8" i="9" l="1"/>
  <c r="P8" i="9"/>
  <c r="O9" i="9"/>
  <c r="P9" i="9"/>
  <c r="O10" i="9"/>
  <c r="P10" i="9"/>
  <c r="O11" i="9"/>
  <c r="P11" i="9"/>
  <c r="O12" i="9"/>
  <c r="P12" i="9"/>
  <c r="O13" i="9"/>
  <c r="P13" i="9"/>
  <c r="O14" i="9"/>
  <c r="P14" i="9"/>
  <c r="K14" i="9" s="1"/>
  <c r="O15" i="9"/>
  <c r="P15" i="9"/>
  <c r="O16" i="9"/>
  <c r="P16" i="9"/>
  <c r="O17" i="9"/>
  <c r="P17" i="9"/>
  <c r="O18" i="9"/>
  <c r="P18" i="9"/>
  <c r="O19" i="9"/>
  <c r="P19" i="9"/>
  <c r="O20" i="9"/>
  <c r="P20" i="9"/>
  <c r="O21" i="9"/>
  <c r="P21" i="9"/>
  <c r="O22" i="9"/>
  <c r="P22" i="9"/>
  <c r="O23" i="9"/>
  <c r="P23" i="9"/>
  <c r="O24" i="9"/>
  <c r="P24" i="9"/>
  <c r="O25" i="9"/>
  <c r="P25" i="9"/>
  <c r="O26" i="9"/>
  <c r="P26" i="9"/>
  <c r="O27" i="9"/>
  <c r="P27" i="9"/>
  <c r="N27" i="9"/>
  <c r="N26" i="9"/>
  <c r="N25" i="9"/>
  <c r="N24" i="9"/>
  <c r="N23" i="9"/>
  <c r="N22" i="9"/>
  <c r="N21" i="9"/>
  <c r="N20" i="9"/>
  <c r="N19" i="9"/>
  <c r="N18" i="9"/>
  <c r="N17" i="9"/>
  <c r="N16" i="9"/>
  <c r="N15" i="9"/>
  <c r="N14" i="9"/>
  <c r="N13" i="9"/>
  <c r="N12" i="9"/>
  <c r="N11" i="9"/>
  <c r="N10" i="9"/>
  <c r="N9" i="9"/>
  <c r="N8" i="9"/>
  <c r="L9" i="9"/>
  <c r="L10" i="9"/>
  <c r="L11" i="9"/>
  <c r="L12" i="9"/>
  <c r="L13" i="9"/>
  <c r="L14" i="9"/>
  <c r="L15" i="9"/>
  <c r="L16" i="9"/>
  <c r="L17" i="9"/>
  <c r="L18" i="9"/>
  <c r="L19" i="9"/>
  <c r="L20" i="9"/>
  <c r="L21" i="9"/>
  <c r="L22" i="9"/>
  <c r="L23" i="9"/>
  <c r="L24" i="9"/>
  <c r="L25" i="9"/>
  <c r="L26" i="9"/>
  <c r="L27" i="9"/>
  <c r="L8" i="9"/>
  <c r="K27" i="8"/>
  <c r="K26" i="8"/>
  <c r="K25" i="8"/>
  <c r="K24" i="8"/>
  <c r="K23" i="8"/>
  <c r="K22" i="8"/>
  <c r="K21" i="8"/>
  <c r="K20" i="8"/>
  <c r="K19" i="8"/>
  <c r="K18" i="8"/>
  <c r="K17" i="8"/>
  <c r="K16" i="8"/>
  <c r="K15" i="8"/>
  <c r="H27" i="8"/>
  <c r="H16" i="8"/>
  <c r="H17" i="8"/>
  <c r="H18" i="8"/>
  <c r="H19" i="8"/>
  <c r="H20" i="8"/>
  <c r="H21" i="8"/>
  <c r="H22" i="8"/>
  <c r="H23" i="8"/>
  <c r="H24" i="8"/>
  <c r="H25" i="8"/>
  <c r="H26" i="8"/>
  <c r="H15" i="8"/>
  <c r="F27" i="8"/>
  <c r="F26" i="8"/>
  <c r="F25" i="8"/>
  <c r="F24" i="8"/>
  <c r="F23" i="8"/>
  <c r="F22" i="8"/>
  <c r="F20" i="8"/>
  <c r="F19" i="8"/>
  <c r="F18" i="8"/>
  <c r="J18" i="9" s="1"/>
  <c r="F15" i="8"/>
  <c r="G36" i="9" s="1"/>
  <c r="I2" i="10"/>
  <c r="I1" i="10"/>
  <c r="Q2" i="9"/>
  <c r="Q1" i="9"/>
  <c r="L2" i="8"/>
  <c r="L1" i="8"/>
  <c r="F54" i="9"/>
  <c r="F53" i="9"/>
  <c r="F52" i="9"/>
  <c r="F51" i="9"/>
  <c r="F50" i="9"/>
  <c r="F49" i="9"/>
  <c r="F48" i="9"/>
  <c r="F47" i="9"/>
  <c r="F46" i="9"/>
  <c r="F45" i="9"/>
  <c r="F44" i="9"/>
  <c r="F43" i="9"/>
  <c r="F42" i="9"/>
  <c r="F41" i="9"/>
  <c r="F40" i="9"/>
  <c r="F39" i="9"/>
  <c r="F38" i="9"/>
  <c r="F37" i="9"/>
  <c r="F36" i="9"/>
  <c r="F35" i="9"/>
  <c r="K26" i="9"/>
  <c r="K16" i="9"/>
  <c r="K12" i="9"/>
  <c r="C2" i="7"/>
  <c r="C1" i="7"/>
  <c r="E21" i="1"/>
  <c r="F21" i="8" s="1"/>
  <c r="M25" i="9" s="1"/>
  <c r="G52" i="9" l="1"/>
  <c r="J50" i="9"/>
  <c r="K17" i="9"/>
  <c r="G12" i="9"/>
  <c r="G20" i="9"/>
  <c r="G23" i="9"/>
  <c r="J15" i="9"/>
  <c r="K24" i="9"/>
  <c r="K20" i="9"/>
  <c r="K18" i="9"/>
  <c r="J12" i="9"/>
  <c r="K8" i="9"/>
  <c r="K10" i="9"/>
  <c r="G51" i="9"/>
  <c r="G46" i="9"/>
  <c r="F17" i="8"/>
  <c r="I53" i="9" s="1"/>
  <c r="G40" i="9"/>
  <c r="G10" i="9"/>
  <c r="G14" i="9"/>
  <c r="G18" i="9"/>
  <c r="G44" i="9"/>
  <c r="K27" i="9"/>
  <c r="K25" i="9"/>
  <c r="K23" i="9"/>
  <c r="K21" i="9"/>
  <c r="K19" i="9"/>
  <c r="K15" i="9"/>
  <c r="K13" i="9"/>
  <c r="K11" i="9"/>
  <c r="K9" i="9"/>
  <c r="K22" i="9"/>
  <c r="G8" i="9"/>
  <c r="G16" i="9"/>
  <c r="G35" i="9"/>
  <c r="G11" i="9"/>
  <c r="G15" i="9"/>
  <c r="G19" i="9"/>
  <c r="G24" i="9"/>
  <c r="G27" i="9"/>
  <c r="G48" i="9"/>
  <c r="F16" i="8"/>
  <c r="H25" i="9" s="1"/>
  <c r="J10" i="9"/>
  <c r="J13" i="9"/>
  <c r="J20" i="9"/>
  <c r="J22" i="9"/>
  <c r="J25" i="9"/>
  <c r="J36" i="9"/>
  <c r="J38" i="9"/>
  <c r="J45" i="9"/>
  <c r="J47" i="9"/>
  <c r="J52" i="9"/>
  <c r="J54" i="9"/>
  <c r="J9" i="9"/>
  <c r="J16" i="9"/>
  <c r="J19" i="9"/>
  <c r="J27" i="9"/>
  <c r="J35" i="9"/>
  <c r="J40" i="9"/>
  <c r="J42" i="9"/>
  <c r="J49" i="9"/>
  <c r="J51" i="9"/>
  <c r="J21" i="9"/>
  <c r="J24" i="9"/>
  <c r="J26" i="9"/>
  <c r="J37" i="9"/>
  <c r="J39" i="9"/>
  <c r="J44" i="9"/>
  <c r="J46" i="9"/>
  <c r="J53" i="9"/>
  <c r="J8" i="9"/>
  <c r="J11" i="9"/>
  <c r="J14" i="9"/>
  <c r="J17" i="9"/>
  <c r="J23" i="9"/>
  <c r="J41" i="9"/>
  <c r="J43" i="9"/>
  <c r="J48" i="9"/>
  <c r="G22" i="9"/>
  <c r="G26" i="9"/>
  <c r="G38" i="9"/>
  <c r="G42" i="9"/>
  <c r="G50" i="9"/>
  <c r="G54" i="9"/>
  <c r="G9" i="9"/>
  <c r="G13" i="9"/>
  <c r="G17" i="9"/>
  <c r="G21" i="9"/>
  <c r="G25" i="9"/>
  <c r="G37" i="9"/>
  <c r="G41" i="9"/>
  <c r="G45" i="9"/>
  <c r="G49" i="9"/>
  <c r="G53" i="9"/>
  <c r="G39" i="9"/>
  <c r="G43" i="9"/>
  <c r="G47" i="9"/>
  <c r="M15" i="9"/>
  <c r="M11" i="9"/>
  <c r="M27" i="9"/>
  <c r="M23" i="9"/>
  <c r="M19" i="9"/>
  <c r="M9" i="9"/>
  <c r="M13" i="9"/>
  <c r="M17" i="9"/>
  <c r="M8" i="9"/>
  <c r="M12" i="9"/>
  <c r="M16" i="9"/>
  <c r="M20" i="9"/>
  <c r="M24" i="9"/>
  <c r="M10" i="9"/>
  <c r="M14" i="9"/>
  <c r="M18" i="9"/>
  <c r="M22" i="9"/>
  <c r="M26" i="9"/>
  <c r="M21" i="9"/>
  <c r="I50" i="9" l="1"/>
  <c r="I45" i="9"/>
  <c r="I21" i="9"/>
  <c r="I42" i="9"/>
  <c r="I43" i="9"/>
  <c r="I19" i="9"/>
  <c r="I22" i="9"/>
  <c r="I20" i="9"/>
  <c r="H41" i="9"/>
  <c r="I37" i="9"/>
  <c r="I27" i="9"/>
  <c r="I51" i="9"/>
  <c r="I35" i="9"/>
  <c r="I15" i="9"/>
  <c r="I13" i="9"/>
  <c r="H17" i="9"/>
  <c r="Q17" i="9" s="1"/>
  <c r="I24" i="9"/>
  <c r="I52" i="9"/>
  <c r="I54" i="9"/>
  <c r="H19" i="9"/>
  <c r="Q19" i="9" s="1"/>
  <c r="I40" i="9"/>
  <c r="I12" i="9"/>
  <c r="I8" i="9"/>
  <c r="Q8" i="9" s="1"/>
  <c r="H42" i="9"/>
  <c r="K42" i="9" s="1"/>
  <c r="I49" i="9"/>
  <c r="I41" i="9"/>
  <c r="K41" i="9" s="1"/>
  <c r="I11" i="9"/>
  <c r="I25" i="9"/>
  <c r="Q25" i="9" s="1"/>
  <c r="I17" i="9"/>
  <c r="I16" i="9"/>
  <c r="I26" i="9"/>
  <c r="I44" i="9"/>
  <c r="I10" i="9"/>
  <c r="I46" i="9"/>
  <c r="I47" i="9"/>
  <c r="I39" i="9"/>
  <c r="K39" i="9" s="1"/>
  <c r="H49" i="9"/>
  <c r="I23" i="9"/>
  <c r="H18" i="9"/>
  <c r="Q18" i="9" s="1"/>
  <c r="I48" i="9"/>
  <c r="I14" i="9"/>
  <c r="I18" i="9"/>
  <c r="I36" i="9"/>
  <c r="I9" i="9"/>
  <c r="I38" i="9"/>
  <c r="H50" i="9"/>
  <c r="K50" i="9" s="1"/>
  <c r="H16" i="9"/>
  <c r="H27" i="9"/>
  <c r="Q27" i="9" s="1"/>
  <c r="H11" i="9"/>
  <c r="H48" i="9"/>
  <c r="H40" i="9"/>
  <c r="K40" i="9" s="1"/>
  <c r="H20" i="9"/>
  <c r="Q20" i="9" s="1"/>
  <c r="H8" i="9"/>
  <c r="H15" i="9"/>
  <c r="Q15" i="9" s="1"/>
  <c r="H22" i="9"/>
  <c r="Q22" i="9" s="1"/>
  <c r="H53" i="9"/>
  <c r="K53" i="9" s="1"/>
  <c r="H45" i="9"/>
  <c r="H37" i="9"/>
  <c r="K37" i="9" s="1"/>
  <c r="H26" i="9"/>
  <c r="Q26" i="9" s="1"/>
  <c r="H10" i="9"/>
  <c r="H54" i="9"/>
  <c r="H46" i="9"/>
  <c r="H38" i="9"/>
  <c r="K38" i="9" s="1"/>
  <c r="H24" i="9"/>
  <c r="Q24" i="9" s="1"/>
  <c r="H21" i="9"/>
  <c r="H13" i="9"/>
  <c r="H9" i="9"/>
  <c r="H47" i="9"/>
  <c r="H39" i="9"/>
  <c r="H51" i="9"/>
  <c r="H43" i="9"/>
  <c r="K43" i="9" s="1"/>
  <c r="H35" i="9"/>
  <c r="H14" i="9"/>
  <c r="H23" i="9"/>
  <c r="Q23" i="9" s="1"/>
  <c r="H52" i="9"/>
  <c r="K52" i="9" s="1"/>
  <c r="H44" i="9"/>
  <c r="K44" i="9" s="1"/>
  <c r="H36" i="9"/>
  <c r="H12" i="9"/>
  <c r="Q12" i="9" s="1"/>
  <c r="K46" i="9"/>
  <c r="Q16" i="9"/>
  <c r="Q14" i="9"/>
  <c r="K49" i="9"/>
  <c r="K35" i="9"/>
  <c r="K45" i="9" l="1"/>
  <c r="Q21" i="9"/>
  <c r="K36" i="9"/>
  <c r="K54" i="9"/>
  <c r="Q9" i="9"/>
  <c r="K48" i="9"/>
  <c r="K47" i="9"/>
  <c r="K51" i="9"/>
  <c r="Q13" i="9"/>
  <c r="Q11" i="9"/>
  <c r="Q10" i="9"/>
  <c r="K55" i="9"/>
  <c r="G12" i="10" s="1"/>
  <c r="G11" i="10" s="1"/>
  <c r="Q28" i="9" l="1"/>
  <c r="G9" i="10" s="1"/>
  <c r="G8" i="10" s="1"/>
  <c r="G6" i="10" s="1"/>
  <c r="D31" i="8" s="1"/>
  <c r="I2" i="2" l="1"/>
  <c r="Q2" i="6"/>
  <c r="Q1" i="6"/>
  <c r="K10" i="6" l="1"/>
  <c r="E17" i="1"/>
  <c r="E16" i="1"/>
  <c r="F36" i="6" l="1"/>
  <c r="F37" i="6"/>
  <c r="F38" i="6"/>
  <c r="F39" i="6"/>
  <c r="F40" i="6"/>
  <c r="F41" i="6"/>
  <c r="F42" i="6"/>
  <c r="F43" i="6"/>
  <c r="F44" i="6"/>
  <c r="F45" i="6"/>
  <c r="F46" i="6"/>
  <c r="F47" i="6"/>
  <c r="F48" i="6"/>
  <c r="F49" i="6"/>
  <c r="F50" i="6"/>
  <c r="F51" i="6"/>
  <c r="F52" i="6"/>
  <c r="F53" i="6"/>
  <c r="F54" i="6"/>
  <c r="F35" i="6"/>
  <c r="M9" i="6"/>
  <c r="M10" i="6"/>
  <c r="M11" i="6"/>
  <c r="M12" i="6"/>
  <c r="M13" i="6"/>
  <c r="M14" i="6"/>
  <c r="M15" i="6"/>
  <c r="M16" i="6"/>
  <c r="M17" i="6"/>
  <c r="M18" i="6"/>
  <c r="M19" i="6"/>
  <c r="M20" i="6"/>
  <c r="M21" i="6"/>
  <c r="M22" i="6"/>
  <c r="M23" i="6"/>
  <c r="M24" i="6"/>
  <c r="M25" i="6"/>
  <c r="M26" i="6"/>
  <c r="M27" i="6"/>
  <c r="M8" i="6"/>
  <c r="K8" i="6" l="1"/>
  <c r="K9" i="6"/>
  <c r="K11" i="6"/>
  <c r="K12" i="6"/>
  <c r="K13" i="6"/>
  <c r="K14" i="6"/>
  <c r="K15" i="6"/>
  <c r="K16" i="6"/>
  <c r="K17" i="6"/>
  <c r="K18" i="6"/>
  <c r="K19" i="6"/>
  <c r="K20" i="6"/>
  <c r="K21" i="6"/>
  <c r="K22" i="6"/>
  <c r="K23" i="6"/>
  <c r="K24" i="6"/>
  <c r="K25" i="6"/>
  <c r="K26" i="6"/>
  <c r="K27" i="6"/>
  <c r="H54" i="6" l="1"/>
  <c r="G54" i="6"/>
  <c r="H53" i="6"/>
  <c r="G53" i="6"/>
  <c r="H52" i="6"/>
  <c r="G52" i="6"/>
  <c r="H51" i="6"/>
  <c r="G51" i="6"/>
  <c r="H50" i="6"/>
  <c r="G50" i="6"/>
  <c r="H49" i="6"/>
  <c r="G49" i="6"/>
  <c r="H48" i="6"/>
  <c r="G48" i="6"/>
  <c r="H47" i="6"/>
  <c r="G47" i="6"/>
  <c r="H46" i="6"/>
  <c r="G46" i="6"/>
  <c r="H45" i="6"/>
  <c r="G45" i="6"/>
  <c r="H44" i="6"/>
  <c r="G44" i="6"/>
  <c r="H43" i="6"/>
  <c r="G43" i="6"/>
  <c r="H42" i="6"/>
  <c r="G42" i="6"/>
  <c r="H41" i="6"/>
  <c r="G41" i="6"/>
  <c r="H40" i="6"/>
  <c r="G40" i="6"/>
  <c r="H39" i="6"/>
  <c r="G39" i="6"/>
  <c r="H38" i="6"/>
  <c r="G38" i="6"/>
  <c r="H37" i="6"/>
  <c r="G37" i="6"/>
  <c r="H36" i="6"/>
  <c r="G36" i="6"/>
  <c r="H35" i="6"/>
  <c r="G35" i="6"/>
  <c r="G9" i="6" l="1"/>
  <c r="G10" i="6"/>
  <c r="G11" i="6"/>
  <c r="G12" i="6"/>
  <c r="G13" i="6"/>
  <c r="G14" i="6"/>
  <c r="G15" i="6"/>
  <c r="G16" i="6"/>
  <c r="G17" i="6"/>
  <c r="G18" i="6"/>
  <c r="G19" i="6"/>
  <c r="G20" i="6"/>
  <c r="G21" i="6"/>
  <c r="G22" i="6"/>
  <c r="G23" i="6"/>
  <c r="G24" i="6"/>
  <c r="G25" i="6"/>
  <c r="G26" i="6"/>
  <c r="G27" i="6"/>
  <c r="G8" i="6" l="1"/>
  <c r="H27" i="6" l="1"/>
  <c r="H26" i="6"/>
  <c r="H25" i="6"/>
  <c r="H24" i="6"/>
  <c r="H23" i="6"/>
  <c r="H22" i="6"/>
  <c r="H21" i="6"/>
  <c r="H20" i="6"/>
  <c r="H19" i="6"/>
  <c r="H18" i="6"/>
  <c r="H17" i="6"/>
  <c r="H16" i="6"/>
  <c r="H15" i="6"/>
  <c r="H14" i="6"/>
  <c r="H13" i="6"/>
  <c r="H12" i="6"/>
  <c r="H11" i="6"/>
  <c r="H10" i="6"/>
  <c r="H9" i="6"/>
  <c r="H8" i="6"/>
  <c r="I52" i="6" l="1"/>
  <c r="I48" i="6"/>
  <c r="I44" i="6"/>
  <c r="I40" i="6"/>
  <c r="I36" i="6"/>
  <c r="I51" i="6"/>
  <c r="I35" i="6"/>
  <c r="I54" i="6"/>
  <c r="I50" i="6"/>
  <c r="I46" i="6"/>
  <c r="I42" i="6"/>
  <c r="I38" i="6"/>
  <c r="I53" i="6"/>
  <c r="I49" i="6"/>
  <c r="I45" i="6"/>
  <c r="I41" i="6"/>
  <c r="I37" i="6"/>
  <c r="I47" i="6"/>
  <c r="I43" i="6"/>
  <c r="I39" i="6"/>
  <c r="J51" i="6"/>
  <c r="J47" i="6"/>
  <c r="K47" i="6" s="1"/>
  <c r="J43" i="6"/>
  <c r="K43" i="6" s="1"/>
  <c r="J39" i="6"/>
  <c r="K39" i="6" s="1"/>
  <c r="J35" i="6"/>
  <c r="J54" i="6"/>
  <c r="J53" i="6"/>
  <c r="J49" i="6"/>
  <c r="J45" i="6"/>
  <c r="J41" i="6"/>
  <c r="J37" i="6"/>
  <c r="J52" i="6"/>
  <c r="J48" i="6"/>
  <c r="J44" i="6"/>
  <c r="J40" i="6"/>
  <c r="J36" i="6"/>
  <c r="J50" i="6"/>
  <c r="K50" i="6" s="1"/>
  <c r="J46" i="6"/>
  <c r="K46" i="6" s="1"/>
  <c r="J42" i="6"/>
  <c r="K42" i="6" s="1"/>
  <c r="J38" i="6"/>
  <c r="K38" i="6" s="1"/>
  <c r="I19" i="6"/>
  <c r="I26" i="6"/>
  <c r="I22" i="6"/>
  <c r="I18" i="6"/>
  <c r="I14" i="6"/>
  <c r="I10" i="6"/>
  <c r="I25" i="6"/>
  <c r="I21" i="6"/>
  <c r="I17" i="6"/>
  <c r="I13" i="6"/>
  <c r="I9" i="6"/>
  <c r="I24" i="6"/>
  <c r="I20" i="6"/>
  <c r="I16" i="6"/>
  <c r="I12" i="6"/>
  <c r="I8" i="6"/>
  <c r="I27" i="6"/>
  <c r="I23" i="6"/>
  <c r="I15" i="6"/>
  <c r="I11" i="6"/>
  <c r="J27" i="6"/>
  <c r="Q27" i="6" s="1"/>
  <c r="J19" i="6"/>
  <c r="J11" i="6"/>
  <c r="J26" i="6"/>
  <c r="J22" i="6"/>
  <c r="J18" i="6"/>
  <c r="J14" i="6"/>
  <c r="J10" i="6"/>
  <c r="J25" i="6"/>
  <c r="J21" i="6"/>
  <c r="J17" i="6"/>
  <c r="J13" i="6"/>
  <c r="J9" i="6"/>
  <c r="J24" i="6"/>
  <c r="J20" i="6"/>
  <c r="J16" i="6"/>
  <c r="J12" i="6"/>
  <c r="J8" i="6"/>
  <c r="J23" i="6"/>
  <c r="J15" i="6"/>
  <c r="I1" i="2"/>
  <c r="Q23" i="6" l="1"/>
  <c r="Q16" i="6"/>
  <c r="Q15" i="6"/>
  <c r="Q13" i="6"/>
  <c r="Q10" i="6"/>
  <c r="Q26" i="6"/>
  <c r="K49" i="6"/>
  <c r="K36" i="6"/>
  <c r="K52" i="6"/>
  <c r="K37" i="6"/>
  <c r="K53" i="6"/>
  <c r="Q20" i="6"/>
  <c r="Q17" i="6"/>
  <c r="Q14" i="6"/>
  <c r="Q11" i="6"/>
  <c r="K40" i="6"/>
  <c r="K41" i="6"/>
  <c r="K54" i="6"/>
  <c r="Q12" i="6"/>
  <c r="Q9" i="6"/>
  <c r="Q25" i="6"/>
  <c r="Q22" i="6"/>
  <c r="Q8" i="6"/>
  <c r="Q24" i="6"/>
  <c r="Q21" i="6"/>
  <c r="Q18" i="6"/>
  <c r="Q19" i="6"/>
  <c r="K44" i="6"/>
  <c r="K48" i="6"/>
  <c r="K45" i="6"/>
  <c r="K35" i="6"/>
  <c r="K51" i="6"/>
  <c r="K55" i="6" l="1"/>
  <c r="G12" i="2" s="1"/>
  <c r="G11" i="2" s="1"/>
  <c r="Q28" i="6"/>
  <c r="G9" i="2" s="1"/>
  <c r="G8" i="2" s="1"/>
  <c r="G6" i="2" l="1"/>
  <c r="B31" i="1" s="1"/>
</calcChain>
</file>

<file path=xl/sharedStrings.xml><?xml version="1.0" encoding="utf-8"?>
<sst xmlns="http://schemas.openxmlformats.org/spreadsheetml/2006/main" count="1093" uniqueCount="468">
  <si>
    <t>(1)</t>
  </si>
  <si>
    <t>MWh/p</t>
    <phoneticPr fontId="4"/>
  </si>
  <si>
    <t>Units</t>
    <phoneticPr fontId="4"/>
  </si>
  <si>
    <r>
      <t>EF</t>
    </r>
    <r>
      <rPr>
        <vertAlign val="subscript"/>
        <sz val="11"/>
        <rFont val="Arial"/>
        <family val="2"/>
      </rPr>
      <t>elec</t>
    </r>
    <phoneticPr fontId="4"/>
  </si>
  <si>
    <r>
      <t>[For grid electricity]
CO</t>
    </r>
    <r>
      <rPr>
        <vertAlign val="subscript"/>
        <sz val="11"/>
        <rFont val="Arial"/>
        <family val="2"/>
      </rPr>
      <t>2</t>
    </r>
    <r>
      <rPr>
        <sz val="11"/>
        <rFont val="Arial"/>
        <family val="2"/>
      </rPr>
      <t xml:space="preserve"> emission factor for consumed electricity</t>
    </r>
    <phoneticPr fontId="4"/>
  </si>
  <si>
    <r>
      <t>tCO</t>
    </r>
    <r>
      <rPr>
        <vertAlign val="subscript"/>
        <sz val="11"/>
        <rFont val="Arial"/>
        <family val="2"/>
      </rPr>
      <t>2</t>
    </r>
    <r>
      <rPr>
        <sz val="11"/>
        <rFont val="Arial"/>
        <family val="2"/>
      </rPr>
      <t>/MWh</t>
    </r>
    <phoneticPr fontId="4"/>
  </si>
  <si>
    <t>[Monitoring option]</t>
    <phoneticPr fontId="4"/>
  </si>
  <si>
    <t>Option A</t>
    <phoneticPr fontId="4"/>
  </si>
  <si>
    <t>Option B</t>
    <phoneticPr fontId="4"/>
  </si>
  <si>
    <t>Option C</t>
    <phoneticPr fontId="4"/>
  </si>
  <si>
    <t>1. Calculations for emission reductions</t>
    <phoneticPr fontId="4"/>
  </si>
  <si>
    <t>Fuel type</t>
    <phoneticPr fontId="4"/>
  </si>
  <si>
    <t>Value</t>
    <phoneticPr fontId="4"/>
  </si>
  <si>
    <t>Units</t>
    <phoneticPr fontId="4"/>
  </si>
  <si>
    <t>Parameter</t>
  </si>
  <si>
    <r>
      <t>tCO</t>
    </r>
    <r>
      <rPr>
        <vertAlign val="subscript"/>
        <sz val="11"/>
        <color indexed="8"/>
        <rFont val="Arial"/>
        <family val="2"/>
      </rPr>
      <t>2</t>
    </r>
    <r>
      <rPr>
        <sz val="11"/>
        <color indexed="8"/>
        <rFont val="Arial"/>
        <family val="2"/>
      </rPr>
      <t>/p</t>
    </r>
    <phoneticPr fontId="4"/>
  </si>
  <si>
    <t>N/A</t>
  </si>
  <si>
    <t>MWh/p</t>
    <phoneticPr fontId="4"/>
  </si>
  <si>
    <t>[List of Default Values]</t>
    <phoneticPr fontId="4"/>
  </si>
  <si>
    <t>The most recent value available at the time of validation is applied and fixed for the monitoring period thereafter. The data is sourced from “Grid Emission Factor (GEF) of Thailand”, endorsed by Thailand Greenhouse Gas Management Organization unless otherwise instructed by the Joint Committee.</t>
    <phoneticPr fontId="4"/>
  </si>
  <si>
    <r>
      <t>EG</t>
    </r>
    <r>
      <rPr>
        <vertAlign val="subscript"/>
        <sz val="11"/>
        <rFont val="Arial"/>
        <family val="2"/>
      </rPr>
      <t>PJ,p</t>
    </r>
    <phoneticPr fontId="4"/>
  </si>
  <si>
    <t>Option C</t>
    <phoneticPr fontId="4"/>
  </si>
  <si>
    <t>Monitored data</t>
    <phoneticPr fontId="4"/>
  </si>
  <si>
    <t>Continuously</t>
    <phoneticPr fontId="4"/>
  </si>
  <si>
    <t>(2)</t>
    <phoneticPr fontId="4"/>
  </si>
  <si>
    <t>mass or weight/p</t>
    <phoneticPr fontId="4"/>
  </si>
  <si>
    <t>Data is collected and recorded from the invoices by the fuel supply company.</t>
    <phoneticPr fontId="4"/>
  </si>
  <si>
    <r>
      <t>[For captive electricity]
CO</t>
    </r>
    <r>
      <rPr>
        <vertAlign val="subscript"/>
        <sz val="11"/>
        <rFont val="Arial"/>
        <family val="2"/>
      </rPr>
      <t>2</t>
    </r>
    <r>
      <rPr>
        <sz val="11"/>
        <rFont val="Arial"/>
        <family val="2"/>
      </rPr>
      <t xml:space="preserve"> emission factor for consumed electricity
</t>
    </r>
    <r>
      <rPr>
        <b/>
        <sz val="11"/>
        <rFont val="Arial"/>
        <family val="2"/>
      </rPr>
      <t>Option b</t>
    </r>
    <phoneticPr fontId="4"/>
  </si>
  <si>
    <r>
      <t>[For captive electricity]
CO</t>
    </r>
    <r>
      <rPr>
        <vertAlign val="subscript"/>
        <sz val="11"/>
        <rFont val="Arial"/>
        <family val="2"/>
      </rPr>
      <t>2</t>
    </r>
    <r>
      <rPr>
        <sz val="11"/>
        <rFont val="Arial"/>
        <family val="2"/>
      </rPr>
      <t xml:space="preserve"> emission factor for consumed electricity
</t>
    </r>
    <r>
      <rPr>
        <b/>
        <sz val="11"/>
        <rFont val="Arial"/>
        <family val="2"/>
      </rPr>
      <t>Option c</t>
    </r>
    <phoneticPr fontId="4"/>
  </si>
  <si>
    <r>
      <t>NCV</t>
    </r>
    <r>
      <rPr>
        <vertAlign val="subscript"/>
        <sz val="11"/>
        <rFont val="Arial"/>
        <family val="2"/>
      </rPr>
      <t>fuel</t>
    </r>
    <phoneticPr fontId="4"/>
  </si>
  <si>
    <t>Net calorific value of consumed fuel</t>
    <phoneticPr fontId="4"/>
  </si>
  <si>
    <t>GJ/mass or weight</t>
    <phoneticPr fontId="4"/>
  </si>
  <si>
    <t>In order of preference:
1) values provided by the fuel supplier;
2) measurement by the project participants;
3) regional or national default values;
4) IPCC default values provided in table 1.4 of Ch.1 Vol.2 of 2006 IPCC Guidelines on National GHG Inventories. Lower value is applied.</t>
    <phoneticPr fontId="4"/>
  </si>
  <si>
    <r>
      <t>EF</t>
    </r>
    <r>
      <rPr>
        <vertAlign val="subscript"/>
        <sz val="11"/>
        <rFont val="Arial"/>
        <family val="2"/>
      </rPr>
      <t>fuel</t>
    </r>
    <phoneticPr fontId="4"/>
  </si>
  <si>
    <r>
      <t>CO</t>
    </r>
    <r>
      <rPr>
        <vertAlign val="subscript"/>
        <sz val="11"/>
        <rFont val="Arial"/>
        <family val="2"/>
      </rPr>
      <t>2</t>
    </r>
    <r>
      <rPr>
        <sz val="11"/>
        <rFont val="Arial"/>
        <family val="2"/>
      </rPr>
      <t xml:space="preserve"> emission factor of consumed fuel</t>
    </r>
    <phoneticPr fontId="4"/>
  </si>
  <si>
    <r>
      <t>tCO</t>
    </r>
    <r>
      <rPr>
        <vertAlign val="subscript"/>
        <sz val="11"/>
        <rFont val="Arial"/>
        <family val="2"/>
      </rPr>
      <t>2</t>
    </r>
    <r>
      <rPr>
        <sz val="11"/>
        <rFont val="Arial"/>
        <family val="2"/>
      </rPr>
      <t>/GJ</t>
    </r>
    <phoneticPr fontId="4"/>
  </si>
  <si>
    <t>-</t>
    <phoneticPr fontId="3"/>
  </si>
  <si>
    <r>
      <t xml:space="preserve">Project-specific parameters to be fixed </t>
    </r>
    <r>
      <rPr>
        <b/>
        <i/>
        <sz val="11"/>
        <color indexed="9"/>
        <rFont val="Arial"/>
        <family val="2"/>
      </rPr>
      <t>ex ante</t>
    </r>
    <phoneticPr fontId="3"/>
  </si>
  <si>
    <t>Parameters</t>
    <phoneticPr fontId="3"/>
  </si>
  <si>
    <t>Description of data</t>
    <phoneticPr fontId="3"/>
  </si>
  <si>
    <t>Units</t>
    <phoneticPr fontId="3"/>
  </si>
  <si>
    <t>-</t>
    <phoneticPr fontId="3"/>
  </si>
  <si>
    <r>
      <t>tCO</t>
    </r>
    <r>
      <rPr>
        <vertAlign val="subscript"/>
        <sz val="11"/>
        <rFont val="Arial"/>
        <family val="2"/>
      </rPr>
      <t>2</t>
    </r>
    <r>
      <rPr>
        <sz val="11"/>
        <rFont val="Arial"/>
        <family val="2"/>
      </rPr>
      <t>/p</t>
    </r>
    <phoneticPr fontId="3"/>
  </si>
  <si>
    <t>Estimated values</t>
    <phoneticPr fontId="3"/>
  </si>
  <si>
    <t>Total</t>
    <phoneticPr fontId="3"/>
  </si>
  <si>
    <r>
      <t xml:space="preserve">Parameters to be monitored </t>
    </r>
    <r>
      <rPr>
        <b/>
        <i/>
        <sz val="11"/>
        <color indexed="9"/>
        <rFont val="Arial"/>
        <family val="2"/>
      </rPr>
      <t>ex post</t>
    </r>
    <phoneticPr fontId="3"/>
  </si>
  <si>
    <t>-</t>
    <phoneticPr fontId="4"/>
  </si>
  <si>
    <r>
      <t>RE</t>
    </r>
    <r>
      <rPr>
        <vertAlign val="subscript"/>
        <sz val="11"/>
        <rFont val="Arial"/>
        <family val="2"/>
      </rPr>
      <t>i,p</t>
    </r>
    <phoneticPr fontId="4"/>
  </si>
  <si>
    <r>
      <t xml:space="preserve">The amount of fuel input for power generation during monitoring period </t>
    </r>
    <r>
      <rPr>
        <i/>
        <sz val="11"/>
        <rFont val="Arial"/>
        <family val="2"/>
      </rPr>
      <t>p</t>
    </r>
    <phoneticPr fontId="4"/>
  </si>
  <si>
    <r>
      <t xml:space="preserve">The amount of electricity generated during the monitoring period </t>
    </r>
    <r>
      <rPr>
        <i/>
        <sz val="11"/>
        <rFont val="Arial"/>
        <family val="2"/>
      </rPr>
      <t>p</t>
    </r>
    <phoneticPr fontId="4"/>
  </si>
  <si>
    <r>
      <t>[For captive electricity]
CO</t>
    </r>
    <r>
      <rPr>
        <vertAlign val="subscript"/>
        <sz val="11"/>
        <rFont val="Arial"/>
        <family val="2"/>
      </rPr>
      <t>2</t>
    </r>
    <r>
      <rPr>
        <sz val="11"/>
        <rFont val="Arial"/>
        <family val="2"/>
      </rPr>
      <t xml:space="preserve"> emission factor for consumed electricity
</t>
    </r>
    <r>
      <rPr>
        <b/>
        <sz val="11"/>
        <rFont val="Arial"/>
        <family val="2"/>
      </rPr>
      <t>Option a</t>
    </r>
    <phoneticPr fontId="4"/>
  </si>
  <si>
    <r>
      <t>PE</t>
    </r>
    <r>
      <rPr>
        <vertAlign val="subscript"/>
        <sz val="11"/>
        <rFont val="Arial"/>
        <family val="2"/>
      </rPr>
      <t>i,p</t>
    </r>
    <phoneticPr fontId="3"/>
  </si>
  <si>
    <t>2. Calculations for reference emissions</t>
    <phoneticPr fontId="4"/>
  </si>
  <si>
    <t>3. Calculations of the project emissions</t>
    <phoneticPr fontId="4"/>
  </si>
  <si>
    <t>(a)</t>
    <phoneticPr fontId="4"/>
  </si>
  <si>
    <t>(b)</t>
    <phoneticPr fontId="4"/>
  </si>
  <si>
    <t>(c)</t>
    <phoneticPr fontId="4"/>
  </si>
  <si>
    <t>(d)</t>
    <phoneticPr fontId="4"/>
  </si>
  <si>
    <t>(e)</t>
    <phoneticPr fontId="4"/>
  </si>
  <si>
    <t>(f)</t>
    <phoneticPr fontId="4"/>
  </si>
  <si>
    <t>(g)</t>
    <phoneticPr fontId="4"/>
  </si>
  <si>
    <t>(h)</t>
    <phoneticPr fontId="4"/>
  </si>
  <si>
    <t>(i)</t>
    <phoneticPr fontId="4"/>
  </si>
  <si>
    <t>(j)</t>
    <phoneticPr fontId="4"/>
  </si>
  <si>
    <t>Monitoring point No.</t>
    <phoneticPr fontId="4"/>
  </si>
  <si>
    <t>Parameters</t>
    <phoneticPr fontId="4"/>
  </si>
  <si>
    <t>Description of data</t>
    <phoneticPr fontId="4"/>
  </si>
  <si>
    <t>Estimated Values</t>
    <phoneticPr fontId="4"/>
  </si>
  <si>
    <t>Units</t>
    <phoneticPr fontId="4"/>
  </si>
  <si>
    <t>Monitoring option</t>
    <phoneticPr fontId="4"/>
  </si>
  <si>
    <t>Source of data</t>
    <phoneticPr fontId="4"/>
  </si>
  <si>
    <t>Measurement methods and procedures</t>
    <phoneticPr fontId="4"/>
  </si>
  <si>
    <t>Monitoring frequency</t>
    <phoneticPr fontId="4"/>
  </si>
  <si>
    <t>Other comments</t>
    <phoneticPr fontId="4"/>
  </si>
  <si>
    <t>(a)</t>
    <phoneticPr fontId="4"/>
  </si>
  <si>
    <t>(f)</t>
    <phoneticPr fontId="4"/>
  </si>
  <si>
    <r>
      <t>V</t>
    </r>
    <r>
      <rPr>
        <vertAlign val="subscript"/>
        <sz val="11"/>
        <rFont val="Arial"/>
        <family val="2"/>
      </rPr>
      <t>cr,j,k</t>
    </r>
    <phoneticPr fontId="4"/>
  </si>
  <si>
    <r>
      <t xml:space="preserve">Volume of the cleanroom </t>
    </r>
    <r>
      <rPr>
        <i/>
        <sz val="11"/>
        <rFont val="Arial"/>
        <family val="2"/>
      </rPr>
      <t>j</t>
    </r>
    <r>
      <rPr>
        <sz val="11"/>
        <rFont val="Arial"/>
        <family val="2"/>
      </rPr>
      <t xml:space="preserve"> in the project factory </t>
    </r>
    <r>
      <rPr>
        <i/>
        <sz val="11"/>
        <rFont val="Arial"/>
        <family val="2"/>
      </rPr>
      <t>k</t>
    </r>
    <phoneticPr fontId="4"/>
  </si>
  <si>
    <r>
      <t>m</t>
    </r>
    <r>
      <rPr>
        <vertAlign val="superscript"/>
        <sz val="11"/>
        <rFont val="Arial"/>
        <family val="2"/>
      </rPr>
      <t>3</t>
    </r>
    <phoneticPr fontId="4"/>
  </si>
  <si>
    <r>
      <t>T</t>
    </r>
    <r>
      <rPr>
        <vertAlign val="subscript"/>
        <sz val="11"/>
        <rFont val="Arial"/>
        <family val="2"/>
      </rPr>
      <t>vent,j,k</t>
    </r>
    <phoneticPr fontId="4"/>
  </si>
  <si>
    <r>
      <t xml:space="preserve">Number of times of ventilation required for the cleanroom </t>
    </r>
    <r>
      <rPr>
        <i/>
        <sz val="11"/>
        <rFont val="Arial"/>
        <family val="2"/>
      </rPr>
      <t>j</t>
    </r>
    <r>
      <rPr>
        <sz val="11"/>
        <rFont val="Arial"/>
        <family val="2"/>
      </rPr>
      <t xml:space="preserve"> in the project factory </t>
    </r>
    <r>
      <rPr>
        <i/>
        <sz val="11"/>
        <rFont val="Arial"/>
        <family val="2"/>
      </rPr>
      <t>k</t>
    </r>
    <phoneticPr fontId="4"/>
  </si>
  <si>
    <t>times/h</t>
    <phoneticPr fontId="4"/>
  </si>
  <si>
    <t>Design document of the cleanroom.</t>
    <phoneticPr fontId="4"/>
  </si>
  <si>
    <t>i</t>
    <phoneticPr fontId="4"/>
  </si>
  <si>
    <t>j</t>
    <phoneticPr fontId="3"/>
  </si>
  <si>
    <t>k</t>
    <phoneticPr fontId="3"/>
  </si>
  <si>
    <t>Identification number of the cleanroom</t>
    <phoneticPr fontId="3"/>
  </si>
  <si>
    <t>Identification number of the factory</t>
    <phoneticPr fontId="3"/>
  </si>
  <si>
    <t>MWh/p</t>
    <phoneticPr fontId="4"/>
  </si>
  <si>
    <r>
      <t>EF</t>
    </r>
    <r>
      <rPr>
        <vertAlign val="subscript"/>
        <sz val="11"/>
        <rFont val="Arial"/>
        <family val="2"/>
      </rPr>
      <t>elec,k</t>
    </r>
    <phoneticPr fontId="4"/>
  </si>
  <si>
    <t>j</t>
    <phoneticPr fontId="3"/>
  </si>
  <si>
    <t>Identification number of the cleanroom</t>
    <phoneticPr fontId="3"/>
  </si>
  <si>
    <t>Identification number of the factory</t>
    <phoneticPr fontId="3"/>
  </si>
  <si>
    <r>
      <t>m</t>
    </r>
    <r>
      <rPr>
        <vertAlign val="superscript"/>
        <sz val="11"/>
        <rFont val="Arial"/>
        <family val="2"/>
      </rPr>
      <t>3</t>
    </r>
    <r>
      <rPr>
        <sz val="11"/>
        <rFont val="Arial"/>
        <family val="2"/>
      </rPr>
      <t>/s</t>
    </r>
    <phoneticPr fontId="3"/>
  </si>
  <si>
    <r>
      <t>η</t>
    </r>
    <r>
      <rPr>
        <vertAlign val="subscript"/>
        <sz val="11"/>
        <rFont val="Arial"/>
        <family val="2"/>
      </rPr>
      <t>elec</t>
    </r>
    <phoneticPr fontId="4"/>
  </si>
  <si>
    <t xml:space="preserve">Power generation efficiency </t>
    <phoneticPr fontId="4"/>
  </si>
  <si>
    <t>%</t>
    <phoneticPr fontId="4"/>
  </si>
  <si>
    <t>Specification of the captive power generation system provided by the manufacturer</t>
    <phoneticPr fontId="4"/>
  </si>
  <si>
    <t>Identification numbers</t>
    <phoneticPr fontId="3"/>
  </si>
  <si>
    <t>ISO 14644-1:2015</t>
    <phoneticPr fontId="3"/>
  </si>
  <si>
    <t>FED-STD-209E</t>
    <phoneticPr fontId="3"/>
  </si>
  <si>
    <t>Class 6</t>
    <phoneticPr fontId="3"/>
  </si>
  <si>
    <t>Class 7</t>
    <phoneticPr fontId="3"/>
  </si>
  <si>
    <t>Multiple documents published on the web.
The default value is determined from the table corresponding to the airborne particulate cleanliness class required for the cleanroom.</t>
    <phoneticPr fontId="4"/>
  </si>
  <si>
    <r>
      <t>m</t>
    </r>
    <r>
      <rPr>
        <vertAlign val="superscript"/>
        <sz val="11"/>
        <rFont val="Arial"/>
        <family val="2"/>
      </rPr>
      <t>3</t>
    </r>
    <r>
      <rPr>
        <sz val="11"/>
        <rFont val="Arial"/>
        <family val="2"/>
      </rPr>
      <t>/s</t>
    </r>
    <phoneticPr fontId="4"/>
  </si>
  <si>
    <t>(3)</t>
    <phoneticPr fontId="4"/>
  </si>
  <si>
    <r>
      <t xml:space="preserve">Airflow rate of project displacement ventilation air conditioning unit(s) supplying air to cleanroom </t>
    </r>
    <r>
      <rPr>
        <i/>
        <sz val="11"/>
        <rFont val="Arial"/>
        <family val="2"/>
      </rPr>
      <t>j</t>
    </r>
    <r>
      <rPr>
        <sz val="11"/>
        <rFont val="Arial"/>
        <family val="2"/>
      </rPr>
      <t xml:space="preserve"> in the project factory </t>
    </r>
    <r>
      <rPr>
        <i/>
        <sz val="11"/>
        <rFont val="Arial"/>
        <family val="2"/>
      </rPr>
      <t>k</t>
    </r>
    <phoneticPr fontId="4"/>
  </si>
  <si>
    <r>
      <t xml:space="preserve">Airflow rate of reference mixing ventilation air conditioning unit(s) supplying air to cleanroom </t>
    </r>
    <r>
      <rPr>
        <i/>
        <sz val="11"/>
        <rFont val="Arial"/>
        <family val="2"/>
      </rPr>
      <t>j</t>
    </r>
    <r>
      <rPr>
        <sz val="11"/>
        <rFont val="Arial"/>
        <family val="2"/>
      </rPr>
      <t xml:space="preserve"> in the project factory </t>
    </r>
    <r>
      <rPr>
        <i/>
        <sz val="11"/>
        <rFont val="Arial"/>
        <family val="2"/>
      </rPr>
      <t>k</t>
    </r>
    <phoneticPr fontId="4"/>
  </si>
  <si>
    <t>Design document of the cleanroom.</t>
    <phoneticPr fontId="4"/>
  </si>
  <si>
    <r>
      <t>P</t>
    </r>
    <r>
      <rPr>
        <vertAlign val="subscript"/>
        <sz val="11"/>
        <rFont val="Arial"/>
        <family val="2"/>
      </rPr>
      <t>d,RE,j,k</t>
    </r>
    <phoneticPr fontId="4"/>
  </si>
  <si>
    <r>
      <t>P</t>
    </r>
    <r>
      <rPr>
        <vertAlign val="subscript"/>
        <sz val="11"/>
        <rFont val="Arial"/>
        <family val="2"/>
      </rPr>
      <t>d,PJ,j,k</t>
    </r>
    <phoneticPr fontId="4"/>
  </si>
  <si>
    <t>Pa</t>
    <phoneticPr fontId="4"/>
  </si>
  <si>
    <r>
      <t xml:space="preserve">Discharge pressure of reference mixing ventilation air conditioning unit(s) supplying air to cleanroom </t>
    </r>
    <r>
      <rPr>
        <i/>
        <sz val="11"/>
        <rFont val="Arial"/>
        <family val="2"/>
      </rPr>
      <t>j</t>
    </r>
    <r>
      <rPr>
        <sz val="11"/>
        <rFont val="Arial"/>
        <family val="2"/>
      </rPr>
      <t xml:space="preserve"> in the project factory </t>
    </r>
    <r>
      <rPr>
        <i/>
        <sz val="11"/>
        <rFont val="Arial"/>
        <family val="2"/>
      </rPr>
      <t>k</t>
    </r>
    <phoneticPr fontId="4"/>
  </si>
  <si>
    <r>
      <t xml:space="preserve">Discharge pressure of project displacement ventilation air conditioning unit(s) supplying air to cleanroom </t>
    </r>
    <r>
      <rPr>
        <i/>
        <sz val="11"/>
        <rFont val="Arial"/>
        <family val="2"/>
      </rPr>
      <t>j</t>
    </r>
    <r>
      <rPr>
        <sz val="11"/>
        <rFont val="Arial"/>
        <family val="2"/>
      </rPr>
      <t xml:space="preserve"> in the project factory </t>
    </r>
    <r>
      <rPr>
        <i/>
        <sz val="11"/>
        <rFont val="Arial"/>
        <family val="2"/>
      </rPr>
      <t>k</t>
    </r>
    <phoneticPr fontId="4"/>
  </si>
  <si>
    <t>Design document or specification document of the displacement ventilation air conditioning unit.</t>
    <phoneticPr fontId="4"/>
  </si>
  <si>
    <t>Pa</t>
    <phoneticPr fontId="3"/>
  </si>
  <si>
    <r>
      <t>AFR</t>
    </r>
    <r>
      <rPr>
        <vertAlign val="subscript"/>
        <sz val="11"/>
        <rFont val="Arial"/>
        <family val="2"/>
      </rPr>
      <t>RE,j,k</t>
    </r>
    <phoneticPr fontId="3"/>
  </si>
  <si>
    <r>
      <t>AFR</t>
    </r>
    <r>
      <rPr>
        <vertAlign val="subscript"/>
        <sz val="11"/>
        <rFont val="Arial"/>
        <family val="2"/>
      </rPr>
      <t>PJ,i,j,k</t>
    </r>
    <phoneticPr fontId="3"/>
  </si>
  <si>
    <r>
      <t>EC</t>
    </r>
    <r>
      <rPr>
        <vertAlign val="subscript"/>
        <sz val="11"/>
        <rFont val="Arial"/>
        <family val="2"/>
      </rPr>
      <t>PJ,DV,i,j,k,p</t>
    </r>
    <phoneticPr fontId="4"/>
  </si>
  <si>
    <t>i</t>
    <phoneticPr fontId="4"/>
  </si>
  <si>
    <t>Identification number of the displacement ventilation air conditioning unit</t>
    <phoneticPr fontId="3"/>
  </si>
  <si>
    <t>Identification number of the displacement ventilation air conditioning unit</t>
    <phoneticPr fontId="3"/>
  </si>
  <si>
    <r>
      <t xml:space="preserve">Airflow rate of reference mixing ventilation air conditioning unit(s) supplying air to cleanroom </t>
    </r>
    <r>
      <rPr>
        <i/>
        <sz val="11"/>
        <rFont val="Arial"/>
        <family val="2"/>
      </rPr>
      <t>j</t>
    </r>
    <r>
      <rPr>
        <sz val="11"/>
        <rFont val="Arial"/>
        <family val="2"/>
      </rPr>
      <t xml:space="preserve"> in the project factory </t>
    </r>
    <r>
      <rPr>
        <i/>
        <sz val="11"/>
        <rFont val="Arial"/>
        <family val="2"/>
      </rPr>
      <t>k</t>
    </r>
    <phoneticPr fontId="3"/>
  </si>
  <si>
    <r>
      <t xml:space="preserve">Airflow rate of project displacement ventilation air conditioning unit </t>
    </r>
    <r>
      <rPr>
        <i/>
        <sz val="11"/>
        <rFont val="Arial"/>
        <family val="2"/>
      </rPr>
      <t>i</t>
    </r>
    <r>
      <rPr>
        <sz val="11"/>
        <rFont val="Arial"/>
        <family val="2"/>
      </rPr>
      <t xml:space="preserve"> supplying air to cleanroom </t>
    </r>
    <r>
      <rPr>
        <i/>
        <sz val="11"/>
        <rFont val="Arial"/>
        <family val="2"/>
      </rPr>
      <t>j</t>
    </r>
    <r>
      <rPr>
        <sz val="11"/>
        <rFont val="Arial"/>
        <family val="2"/>
      </rPr>
      <t xml:space="preserve"> in the project factory </t>
    </r>
    <r>
      <rPr>
        <i/>
        <sz val="11"/>
        <rFont val="Arial"/>
        <family val="2"/>
      </rPr>
      <t>k</t>
    </r>
    <phoneticPr fontId="3"/>
  </si>
  <si>
    <t>Discharge pressure of reference mixing ventilation air conditioning unit</t>
    <phoneticPr fontId="3"/>
  </si>
  <si>
    <t>Number of times of ventilation required for the cleanroom</t>
    <phoneticPr fontId="3"/>
  </si>
  <si>
    <t>Pa</t>
    <phoneticPr fontId="3"/>
  </si>
  <si>
    <r>
      <t xml:space="preserve">Reference emissions of the reference mixing ventilation air conditioning unit </t>
    </r>
    <r>
      <rPr>
        <i/>
        <sz val="11"/>
        <rFont val="Arial"/>
        <family val="2"/>
      </rPr>
      <t>i</t>
    </r>
    <r>
      <rPr>
        <sz val="11"/>
        <rFont val="Arial"/>
        <family val="2"/>
      </rPr>
      <t xml:space="preserve"> during the period </t>
    </r>
    <r>
      <rPr>
        <i/>
        <sz val="11"/>
        <rFont val="Arial"/>
        <family val="2"/>
      </rPr>
      <t>p</t>
    </r>
    <phoneticPr fontId="3"/>
  </si>
  <si>
    <r>
      <t xml:space="preserve">Project emissions of the project displacement ventilation air conditioning unit </t>
    </r>
    <r>
      <rPr>
        <i/>
        <sz val="11"/>
        <rFont val="Arial"/>
        <family val="2"/>
      </rPr>
      <t>i</t>
    </r>
    <r>
      <rPr>
        <sz val="11"/>
        <rFont val="Arial"/>
        <family val="2"/>
      </rPr>
      <t xml:space="preserve"> during the period </t>
    </r>
    <r>
      <rPr>
        <i/>
        <sz val="11"/>
        <rFont val="Arial"/>
        <family val="2"/>
      </rPr>
      <t>p</t>
    </r>
    <phoneticPr fontId="3"/>
  </si>
  <si>
    <t>Hearing survey with manufacturer of mixing ventilation air conditioning unit.</t>
    <phoneticPr fontId="4"/>
  </si>
  <si>
    <t>Default value</t>
    <phoneticPr fontId="4"/>
  </si>
  <si>
    <r>
      <t xml:space="preserve">The amount of power consumption by the project displacement ventilation air conditioning unit </t>
    </r>
    <r>
      <rPr>
        <i/>
        <sz val="11"/>
        <rFont val="Arial"/>
        <family val="2"/>
      </rPr>
      <t>i</t>
    </r>
    <r>
      <rPr>
        <sz val="11"/>
        <rFont val="Arial"/>
        <family val="2"/>
      </rPr>
      <t xml:space="preserve"> in cleanroom </t>
    </r>
    <r>
      <rPr>
        <i/>
        <sz val="11"/>
        <rFont val="Arial"/>
        <family val="2"/>
      </rPr>
      <t>j</t>
    </r>
    <r>
      <rPr>
        <sz val="11"/>
        <rFont val="Arial"/>
        <family val="2"/>
      </rPr>
      <t xml:space="preserve"> of the project factory </t>
    </r>
    <r>
      <rPr>
        <i/>
        <sz val="11"/>
        <rFont val="Arial"/>
        <family val="2"/>
      </rPr>
      <t>k</t>
    </r>
    <r>
      <rPr>
        <sz val="11"/>
        <rFont val="Arial"/>
        <family val="2"/>
      </rPr>
      <t xml:space="preserve"> during the period </t>
    </r>
    <r>
      <rPr>
        <i/>
        <sz val="11"/>
        <rFont val="Arial"/>
        <family val="2"/>
      </rPr>
      <t>p</t>
    </r>
    <phoneticPr fontId="3"/>
  </si>
  <si>
    <t>Calculated</t>
    <phoneticPr fontId="4"/>
  </si>
  <si>
    <t>The power generation efficiency calculated from monitored data of the amount of fuel input for power generation and the amount of electricity generated.</t>
    <phoneticPr fontId="4"/>
  </si>
  <si>
    <t>Calculated</t>
    <phoneticPr fontId="4"/>
  </si>
  <si>
    <t xml:space="preserve">
</t>
    <phoneticPr fontId="4"/>
  </si>
  <si>
    <t>[Captive electricity with diesel fuel]
CDM approved small scale methodology: AMS-I.A.
[Captive electricity with natural gas]
2006 IPCC Guidelines on National GHG Inventories for the source of EF of natural gas.
CDM Methodological tool "Determining the baseline efficiency of thermal or electric energy generation systems version02.0" for the default efficiency for off-grid power plants.</t>
    <phoneticPr fontId="4"/>
  </si>
  <si>
    <r>
      <t>[For captive electricity]
CO</t>
    </r>
    <r>
      <rPr>
        <vertAlign val="subscript"/>
        <sz val="11"/>
        <rFont val="Arial"/>
        <family val="2"/>
      </rPr>
      <t>2</t>
    </r>
    <r>
      <rPr>
        <sz val="11"/>
        <rFont val="Arial"/>
        <family val="2"/>
      </rPr>
      <t xml:space="preserve"> emission factor for consumed electricity
</t>
    </r>
    <r>
      <rPr>
        <b/>
        <sz val="11"/>
        <rFont val="Arial"/>
        <family val="2"/>
      </rPr>
      <t>Option a</t>
    </r>
    <phoneticPr fontId="4"/>
  </si>
  <si>
    <r>
      <t>[For captive electricity]
CO</t>
    </r>
    <r>
      <rPr>
        <vertAlign val="subscript"/>
        <sz val="11"/>
        <rFont val="Arial"/>
        <family val="2"/>
      </rPr>
      <t>2</t>
    </r>
    <r>
      <rPr>
        <sz val="11"/>
        <rFont val="Arial"/>
        <family val="2"/>
      </rPr>
      <t xml:space="preserve"> emission factor for consumed electricity
</t>
    </r>
    <r>
      <rPr>
        <b/>
        <sz val="11"/>
        <rFont val="Arial"/>
        <family val="2"/>
      </rPr>
      <t>Option b</t>
    </r>
    <phoneticPr fontId="4"/>
  </si>
  <si>
    <r>
      <t xml:space="preserve">[For captive electricity]
</t>
    </r>
    <r>
      <rPr>
        <b/>
        <sz val="11"/>
        <rFont val="Arial"/>
        <family val="2"/>
      </rPr>
      <t xml:space="preserve">In case the captive electricity generation system meets all of the following conditions;
</t>
    </r>
    <r>
      <rPr>
        <sz val="11"/>
        <rFont val="Arial"/>
        <family val="2"/>
      </rPr>
      <t xml:space="preserve"> - The system is non-renewable generation system
 - Electricity generation capacity of the system is less than or equal to 15 MW</t>
    </r>
    <phoneticPr fontId="4"/>
  </si>
  <si>
    <r>
      <t>[For captive electricity]
CO</t>
    </r>
    <r>
      <rPr>
        <vertAlign val="subscript"/>
        <sz val="11"/>
        <rFont val="Arial"/>
        <family val="2"/>
      </rPr>
      <t>2</t>
    </r>
    <r>
      <rPr>
        <sz val="11"/>
        <rFont val="Arial"/>
        <family val="2"/>
      </rPr>
      <t xml:space="preserve"> emission factor for consumed electricity</t>
    </r>
    <phoneticPr fontId="4"/>
  </si>
  <si>
    <t>Calculated</t>
    <phoneticPr fontId="4"/>
  </si>
  <si>
    <r>
      <t>On-site measurement by measuring equipments.
- Specification of measuring equipments:</t>
    </r>
    <r>
      <rPr>
        <sz val="11"/>
        <rFont val="ＭＳ Ｐゴシック"/>
        <family val="3"/>
        <charset val="128"/>
      </rPr>
      <t xml:space="preserve">
</t>
    </r>
    <r>
      <rPr>
        <sz val="11"/>
        <rFont val="Arial"/>
        <family val="2"/>
      </rPr>
      <t xml:space="preserve">  1) Electrical power meter is applied for measurement.
  2) Meter is certified in compliance with national/international standards on electrical power meter.
- Measuring and recording:
</t>
    </r>
    <r>
      <rPr>
        <sz val="11"/>
        <rFont val="ＭＳ Ｐゴシック"/>
        <family val="3"/>
        <charset val="128"/>
      </rPr>
      <t>　</t>
    </r>
    <r>
      <rPr>
        <sz val="11"/>
        <rFont val="Arial"/>
        <family val="2"/>
      </rPr>
      <t xml:space="preserve">1) Measured data is  recorded and stored in the measuring equipments.
</t>
    </r>
    <r>
      <rPr>
        <sz val="11"/>
        <rFont val="ＭＳ Ｐゴシック"/>
        <family val="3"/>
        <charset val="128"/>
      </rPr>
      <t>　</t>
    </r>
    <r>
      <rPr>
        <sz val="11"/>
        <rFont val="Arial"/>
        <family val="2"/>
      </rPr>
      <t>2) Recorded data is checked its integrity once a month by responsible staff.
- Calibration:</t>
    </r>
    <r>
      <rPr>
        <sz val="11"/>
        <rFont val="ＭＳ Ｐゴシック"/>
        <family val="3"/>
        <charset val="128"/>
      </rPr>
      <t xml:space="preserve">
</t>
    </r>
    <r>
      <rPr>
        <sz val="11"/>
        <rFont val="Arial"/>
        <family val="2"/>
      </rPr>
      <t>The electrical power meter is replaced or calibrated at an interval following the regulations in the country in which the electricity meter is commonly used or according to the manufacturer’s recommendation, unless a type approval, manufacturer’s specification, or certification issued by an entity accredited under international/national standards for the electrical power meter has been prepared by the time of installation.</t>
    </r>
    <phoneticPr fontId="4"/>
  </si>
  <si>
    <t>Monitoring Plan Sheet (Input Sheet) [Attachment to Project Design Document]</t>
    <phoneticPr fontId="4"/>
  </si>
  <si>
    <t>Monitoring Plan Sheet (Calculation Process Sheet) [Attachment to Project Design Document]</t>
    <phoneticPr fontId="4"/>
  </si>
  <si>
    <r>
      <t xml:space="preserve">Table 1: Parameters to be monitored </t>
    </r>
    <r>
      <rPr>
        <b/>
        <i/>
        <sz val="11"/>
        <color indexed="8"/>
        <rFont val="Arial"/>
        <family val="2"/>
      </rPr>
      <t>ex post</t>
    </r>
    <phoneticPr fontId="4"/>
  </si>
  <si>
    <r>
      <t>FC</t>
    </r>
    <r>
      <rPr>
        <vertAlign val="subscript"/>
        <sz val="11"/>
        <rFont val="Arial"/>
        <family val="2"/>
      </rPr>
      <t>PJ,p</t>
    </r>
    <phoneticPr fontId="4"/>
  </si>
  <si>
    <r>
      <t xml:space="preserve">Table 2: Project-specific parameters to be fixed </t>
    </r>
    <r>
      <rPr>
        <b/>
        <i/>
        <sz val="11"/>
        <color indexed="8"/>
        <rFont val="Arial"/>
        <family val="2"/>
      </rPr>
      <t>ex ante</t>
    </r>
    <phoneticPr fontId="4"/>
  </si>
  <si>
    <r>
      <t>AFR</t>
    </r>
    <r>
      <rPr>
        <vertAlign val="subscript"/>
        <sz val="11"/>
        <rFont val="Arial"/>
        <family val="2"/>
      </rPr>
      <t>RE,j,k</t>
    </r>
    <phoneticPr fontId="4"/>
  </si>
  <si>
    <r>
      <t>AFR</t>
    </r>
    <r>
      <rPr>
        <vertAlign val="subscript"/>
        <sz val="11"/>
        <rFont val="Arial"/>
        <family val="2"/>
      </rPr>
      <t>PJ,j,k</t>
    </r>
    <phoneticPr fontId="4"/>
  </si>
  <si>
    <r>
      <t>P</t>
    </r>
    <r>
      <rPr>
        <vertAlign val="subscript"/>
        <sz val="11"/>
        <rFont val="Arial"/>
        <family val="2"/>
      </rPr>
      <t>d,RE,j,k</t>
    </r>
    <phoneticPr fontId="4"/>
  </si>
  <si>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4"/>
  </si>
  <si>
    <r>
      <t>CO</t>
    </r>
    <r>
      <rPr>
        <b/>
        <vertAlign val="subscript"/>
        <sz val="11"/>
        <color indexed="9"/>
        <rFont val="Arial"/>
        <family val="2"/>
      </rPr>
      <t>2</t>
    </r>
    <r>
      <rPr>
        <b/>
        <sz val="11"/>
        <color indexed="9"/>
        <rFont val="Arial"/>
        <family val="2"/>
      </rPr>
      <t xml:space="preserve"> emission reductions</t>
    </r>
    <phoneticPr fontId="4"/>
  </si>
  <si>
    <r>
      <t xml:space="preserve">Emission reductions during the period </t>
    </r>
    <r>
      <rPr>
        <i/>
        <sz val="11"/>
        <color indexed="8"/>
        <rFont val="Arial"/>
        <family val="2"/>
      </rPr>
      <t>p</t>
    </r>
    <phoneticPr fontId="4"/>
  </si>
  <si>
    <r>
      <t>tCO</t>
    </r>
    <r>
      <rPr>
        <vertAlign val="subscript"/>
        <sz val="11"/>
        <color indexed="8"/>
        <rFont val="Arial"/>
        <family val="2"/>
      </rPr>
      <t>2</t>
    </r>
    <r>
      <rPr>
        <sz val="11"/>
        <color indexed="8"/>
        <rFont val="Arial"/>
        <family val="2"/>
      </rPr>
      <t>/p</t>
    </r>
    <phoneticPr fontId="4"/>
  </si>
  <si>
    <r>
      <t>ER</t>
    </r>
    <r>
      <rPr>
        <vertAlign val="subscript"/>
        <sz val="11"/>
        <color indexed="8"/>
        <rFont val="Arial"/>
        <family val="2"/>
      </rPr>
      <t>p</t>
    </r>
    <phoneticPr fontId="4"/>
  </si>
  <si>
    <r>
      <t xml:space="preserve">Reference emissions during the period </t>
    </r>
    <r>
      <rPr>
        <i/>
        <sz val="11"/>
        <color indexed="8"/>
        <rFont val="Arial"/>
        <family val="2"/>
      </rPr>
      <t>p</t>
    </r>
    <phoneticPr fontId="4"/>
  </si>
  <si>
    <r>
      <t>RE</t>
    </r>
    <r>
      <rPr>
        <vertAlign val="subscript"/>
        <sz val="11"/>
        <color indexed="8"/>
        <rFont val="Arial"/>
        <family val="2"/>
      </rPr>
      <t>p</t>
    </r>
    <phoneticPr fontId="4"/>
  </si>
  <si>
    <r>
      <t xml:space="preserve">Project emissions during the period </t>
    </r>
    <r>
      <rPr>
        <i/>
        <sz val="11"/>
        <color indexed="8"/>
        <rFont val="Arial"/>
        <family val="2"/>
      </rPr>
      <t>p</t>
    </r>
    <phoneticPr fontId="4"/>
  </si>
  <si>
    <r>
      <t>tCO</t>
    </r>
    <r>
      <rPr>
        <vertAlign val="subscript"/>
        <sz val="11"/>
        <rFont val="Arial"/>
        <family val="2"/>
      </rPr>
      <t>2</t>
    </r>
    <r>
      <rPr>
        <sz val="11"/>
        <rFont val="Arial"/>
        <family val="2"/>
      </rPr>
      <t>/p</t>
    </r>
    <phoneticPr fontId="4"/>
  </si>
  <si>
    <r>
      <t>PE</t>
    </r>
    <r>
      <rPr>
        <vertAlign val="subscript"/>
        <sz val="11"/>
        <rFont val="Arial"/>
        <family val="2"/>
      </rPr>
      <t>p</t>
    </r>
    <phoneticPr fontId="4"/>
  </si>
  <si>
    <r>
      <t xml:space="preserve">Project emissions during the period </t>
    </r>
    <r>
      <rPr>
        <i/>
        <sz val="11"/>
        <color indexed="8"/>
        <rFont val="Arial"/>
        <family val="2"/>
      </rPr>
      <t>p</t>
    </r>
    <phoneticPr fontId="3"/>
  </si>
  <si>
    <r>
      <t>T</t>
    </r>
    <r>
      <rPr>
        <vertAlign val="subscript"/>
        <sz val="11"/>
        <color rgb="FF000000"/>
        <rFont val="Arial"/>
        <family val="2"/>
      </rPr>
      <t>vent,j,k</t>
    </r>
    <phoneticPr fontId="4"/>
  </si>
  <si>
    <t>Monitoring Structure Sheet [Attachment to Project Design Document]</t>
  </si>
  <si>
    <t>Responsible personnel</t>
  </si>
  <si>
    <t>Role</t>
  </si>
  <si>
    <t>Monitoring Report Sheet (Input Sheet) [For Verification]</t>
    <phoneticPr fontId="4"/>
  </si>
  <si>
    <t>Monitoring Report Sheet (Calculation Process Sheet) [For Verification]</t>
    <phoneticPr fontId="4"/>
  </si>
  <si>
    <r>
      <t xml:space="preserve">Table 1: Parameters monitored </t>
    </r>
    <r>
      <rPr>
        <b/>
        <i/>
        <sz val="11"/>
        <color indexed="8"/>
        <rFont val="Arial"/>
        <family val="2"/>
      </rPr>
      <t>ex post</t>
    </r>
    <phoneticPr fontId="4"/>
  </si>
  <si>
    <r>
      <t xml:space="preserve">Table 2: Project-specific parameters fixed </t>
    </r>
    <r>
      <rPr>
        <b/>
        <i/>
        <sz val="11"/>
        <color indexed="8"/>
        <rFont val="Arial"/>
        <family val="2"/>
      </rPr>
      <t>ex ante</t>
    </r>
    <phoneticPr fontId="4"/>
  </si>
  <si>
    <r>
      <t xml:space="preserve">Table3: </t>
    </r>
    <r>
      <rPr>
        <b/>
        <i/>
        <sz val="11"/>
        <color indexed="8"/>
        <rFont val="Arial"/>
        <family val="2"/>
      </rPr>
      <t>Ex-post</t>
    </r>
    <r>
      <rPr>
        <b/>
        <sz val="11"/>
        <color indexed="8"/>
        <rFont val="Arial"/>
        <family val="2"/>
      </rPr>
      <t xml:space="preserve"> calculation of CO</t>
    </r>
    <r>
      <rPr>
        <b/>
        <vertAlign val="subscript"/>
        <sz val="11"/>
        <color indexed="8"/>
        <rFont val="Arial"/>
        <family val="2"/>
      </rPr>
      <t>2</t>
    </r>
    <r>
      <rPr>
        <b/>
        <sz val="11"/>
        <color indexed="8"/>
        <rFont val="Arial"/>
        <family val="2"/>
      </rPr>
      <t xml:space="preserve"> emission reductions</t>
    </r>
    <phoneticPr fontId="4"/>
  </si>
  <si>
    <r>
      <t xml:space="preserve">Table 4: </t>
    </r>
    <r>
      <rPr>
        <b/>
        <i/>
        <sz val="11"/>
        <color theme="1"/>
        <rFont val="Arial"/>
        <family val="2"/>
      </rPr>
      <t>Ex-ante</t>
    </r>
    <r>
      <rPr>
        <b/>
        <sz val="11"/>
        <color theme="1"/>
        <rFont val="Arial"/>
        <family val="2"/>
      </rPr>
      <t xml:space="preserve"> estimation of reference emissions</t>
    </r>
    <phoneticPr fontId="3"/>
  </si>
  <si>
    <r>
      <t xml:space="preserve">Table 5: </t>
    </r>
    <r>
      <rPr>
        <b/>
        <i/>
        <sz val="11"/>
        <color theme="1"/>
        <rFont val="Arial"/>
        <family val="2"/>
      </rPr>
      <t>Ex-ante</t>
    </r>
    <r>
      <rPr>
        <b/>
        <sz val="11"/>
        <color theme="1"/>
        <rFont val="Arial"/>
        <family val="2"/>
      </rPr>
      <t xml:space="preserve"> estimation of project emissions</t>
    </r>
    <phoneticPr fontId="3"/>
  </si>
  <si>
    <t>Monitoring period</t>
    <phoneticPr fontId="4"/>
  </si>
  <si>
    <t>(k)</t>
    <phoneticPr fontId="4"/>
  </si>
  <si>
    <t>Monitoring Period</t>
    <phoneticPr fontId="4"/>
  </si>
  <si>
    <r>
      <t>EC</t>
    </r>
    <r>
      <rPr>
        <vertAlign val="subscript"/>
        <sz val="11"/>
        <rFont val="Arial"/>
        <family val="2"/>
      </rPr>
      <t>PJ,DV,i,j,k,p</t>
    </r>
    <phoneticPr fontId="4"/>
  </si>
  <si>
    <t>Monitored Values</t>
    <phoneticPr fontId="4"/>
  </si>
  <si>
    <t>Monitored
/estimated values</t>
    <phoneticPr fontId="3"/>
  </si>
  <si>
    <r>
      <rPr>
        <b/>
        <i/>
        <sz val="11"/>
        <color theme="0"/>
        <rFont val="Arial"/>
        <family val="2"/>
      </rPr>
      <t>Ex-ante</t>
    </r>
    <r>
      <rPr>
        <b/>
        <sz val="11"/>
        <color theme="0"/>
        <rFont val="Arial"/>
        <family val="2"/>
      </rPr>
      <t xml:space="preserve"> estimation of reference emissions</t>
    </r>
    <phoneticPr fontId="3"/>
  </si>
  <si>
    <r>
      <rPr>
        <b/>
        <i/>
        <sz val="11"/>
        <color theme="0"/>
        <rFont val="Arial"/>
        <family val="2"/>
      </rPr>
      <t>Ex-ante</t>
    </r>
    <r>
      <rPr>
        <b/>
        <sz val="11"/>
        <color theme="0"/>
        <rFont val="Arial"/>
        <family val="2"/>
      </rPr>
      <t xml:space="preserve"> estimation of project emissions</t>
    </r>
    <phoneticPr fontId="3"/>
  </si>
  <si>
    <t>Based on public data which is measured by entities other than the project participants (Data used: publicly recognized data such as statistical data and specifications)</t>
    <phoneticPr fontId="4"/>
  </si>
  <si>
    <t>Based on the amount of transaction which is measured directly using measuring equipment (Data used: commercial evidence such as invoices)</t>
    <phoneticPr fontId="4"/>
  </si>
  <si>
    <t>Based on the actual measurement using measuring equipment (Data used: measured values)</t>
    <phoneticPr fontId="4"/>
  </si>
  <si>
    <r>
      <t xml:space="preserve">The amount of power consumption by the project displacement ventilation air conditioning unit </t>
    </r>
    <r>
      <rPr>
        <i/>
        <sz val="11"/>
        <rFont val="Arial"/>
        <family val="2"/>
      </rPr>
      <t>i</t>
    </r>
    <r>
      <rPr>
        <sz val="11"/>
        <rFont val="Arial"/>
        <family val="2"/>
      </rPr>
      <t xml:space="preserve"> in cleanroom </t>
    </r>
    <r>
      <rPr>
        <i/>
        <sz val="11"/>
        <rFont val="Arial"/>
        <family val="2"/>
      </rPr>
      <t>j</t>
    </r>
    <r>
      <rPr>
        <sz val="11"/>
        <rFont val="Arial"/>
        <family val="2"/>
      </rPr>
      <t xml:space="preserve"> of the project factory </t>
    </r>
    <r>
      <rPr>
        <i/>
        <sz val="11"/>
        <rFont val="Arial"/>
        <family val="2"/>
      </rPr>
      <t>k</t>
    </r>
    <r>
      <rPr>
        <sz val="11"/>
        <rFont val="Arial"/>
        <family val="2"/>
      </rPr>
      <t xml:space="preserve"> during the period </t>
    </r>
    <r>
      <rPr>
        <i/>
        <sz val="11"/>
        <rFont val="Arial"/>
        <family val="2"/>
      </rPr>
      <t>p</t>
    </r>
    <phoneticPr fontId="4"/>
  </si>
  <si>
    <t>Power generation efficiency obtained from manufacturer's specification</t>
    <phoneticPr fontId="4"/>
  </si>
  <si>
    <r>
      <t xml:space="preserve">The amount of power consumption by the project displacement ventilation air conditioning unit </t>
    </r>
    <r>
      <rPr>
        <i/>
        <sz val="11"/>
        <rFont val="Arial"/>
        <family val="2"/>
      </rPr>
      <t>i</t>
    </r>
    <r>
      <rPr>
        <sz val="11"/>
        <rFont val="Arial"/>
        <family val="2"/>
      </rPr>
      <t xml:space="preserve"> in cleanroom </t>
    </r>
    <r>
      <rPr>
        <i/>
        <sz val="11"/>
        <rFont val="Arial"/>
        <family val="2"/>
      </rPr>
      <t>j</t>
    </r>
    <r>
      <rPr>
        <sz val="11"/>
        <rFont val="Arial"/>
        <family val="2"/>
      </rPr>
      <t xml:space="preserve"> of the project factory </t>
    </r>
    <r>
      <rPr>
        <i/>
        <sz val="11"/>
        <rFont val="Arial"/>
        <family val="2"/>
      </rPr>
      <t>k</t>
    </r>
    <r>
      <rPr>
        <sz val="11"/>
        <rFont val="Arial"/>
        <family val="2"/>
      </rPr>
      <t xml:space="preserve"> during the period </t>
    </r>
    <r>
      <rPr>
        <i/>
        <sz val="11"/>
        <rFont val="Arial"/>
        <family val="2"/>
      </rPr>
      <t>p</t>
    </r>
    <phoneticPr fontId="4"/>
  </si>
  <si>
    <t>Input on "MPS
(input_separate)"</t>
    <phoneticPr fontId="4"/>
  </si>
  <si>
    <t>In order of preference:
1) values provided by the fuel supplier;
2) measurement by the project participants;
3) regional or national default values;
4) IPCC default values provided in table 1.2 of Ch.1 Vol.2 of 2006 IPCC Guidelines on National GHG Inventories. Lower value is applied.</t>
    <phoneticPr fontId="4"/>
  </si>
  <si>
    <t>Input on "MPS (input_separate)"</t>
    <phoneticPr fontId="4"/>
  </si>
  <si>
    <t>Input on "MPS (input_separate)"
Select from default values</t>
    <phoneticPr fontId="4"/>
  </si>
  <si>
    <t>Input on "MRS
(input_separate)"</t>
    <phoneticPr fontId="4"/>
  </si>
  <si>
    <t>Monitoring Spreadsheet: JCM_TH_AM006_ver01.0</t>
    <phoneticPr fontId="4"/>
  </si>
  <si>
    <t>General Manager
(stationed in Japan)</t>
    <phoneticPr fontId="3"/>
  </si>
  <si>
    <t>Responsible for project management.</t>
    <phoneticPr fontId="3"/>
  </si>
  <si>
    <t>Person-in-charge of the Project
(stationed in Japan)</t>
    <phoneticPr fontId="3"/>
  </si>
  <si>
    <t>General Manager
(stationed in Thailand)</t>
    <phoneticPr fontId="3"/>
  </si>
  <si>
    <t>BR2 10k</t>
    <phoneticPr fontId="3"/>
  </si>
  <si>
    <t>BR3 10k</t>
    <phoneticPr fontId="3"/>
  </si>
  <si>
    <t>building2</t>
  </si>
  <si>
    <t>BR3 1K</t>
    <phoneticPr fontId="3"/>
  </si>
  <si>
    <t>building3</t>
  </si>
  <si>
    <t>A-4P12
BR3 1K(34unit)</t>
  </si>
  <si>
    <t>A-4P13
BR3 10k(35unit)</t>
  </si>
  <si>
    <t>A-4P11
BR2 10k(12unit)</t>
    <phoneticPr fontId="3"/>
  </si>
  <si>
    <r>
      <t xml:space="preserve">Table 4: </t>
    </r>
    <r>
      <rPr>
        <b/>
        <i/>
        <sz val="11"/>
        <color theme="1"/>
        <rFont val="Arial"/>
        <family val="2"/>
      </rPr>
      <t>Ex-post</t>
    </r>
    <r>
      <rPr>
        <b/>
        <sz val="11"/>
        <color theme="1"/>
        <rFont val="Arial"/>
        <family val="2"/>
      </rPr>
      <t xml:space="preserve"> calculation of reference emissions</t>
    </r>
    <phoneticPr fontId="3"/>
  </si>
  <si>
    <r>
      <t xml:space="preserve">Parameters monitored </t>
    </r>
    <r>
      <rPr>
        <b/>
        <i/>
        <sz val="11"/>
        <color indexed="9"/>
        <rFont val="Arial"/>
        <family val="2"/>
      </rPr>
      <t>ex post</t>
    </r>
    <phoneticPr fontId="3"/>
  </si>
  <si>
    <r>
      <t xml:space="preserve">Project-specific parameters fixed </t>
    </r>
    <r>
      <rPr>
        <b/>
        <i/>
        <sz val="11"/>
        <color indexed="9"/>
        <rFont val="Arial"/>
        <family val="2"/>
      </rPr>
      <t>ex ante</t>
    </r>
    <phoneticPr fontId="3"/>
  </si>
  <si>
    <r>
      <rPr>
        <b/>
        <i/>
        <sz val="11"/>
        <color theme="0"/>
        <rFont val="Arial"/>
        <family val="2"/>
      </rPr>
      <t>Ex-post</t>
    </r>
    <r>
      <rPr>
        <b/>
        <sz val="11"/>
        <color theme="0"/>
        <rFont val="Arial"/>
        <family val="2"/>
      </rPr>
      <t xml:space="preserve"> calculation of reference emissions</t>
    </r>
    <phoneticPr fontId="3"/>
  </si>
  <si>
    <r>
      <t>EC</t>
    </r>
    <r>
      <rPr>
        <vertAlign val="subscript"/>
        <sz val="11"/>
        <rFont val="Arial"/>
        <family val="2"/>
      </rPr>
      <t>PJ,DV,i,j,k,p</t>
    </r>
    <phoneticPr fontId="4"/>
  </si>
  <si>
    <r>
      <t>EF</t>
    </r>
    <r>
      <rPr>
        <vertAlign val="subscript"/>
        <sz val="11"/>
        <rFont val="Arial"/>
        <family val="2"/>
      </rPr>
      <t>elec</t>
    </r>
    <phoneticPr fontId="4"/>
  </si>
  <si>
    <r>
      <t>AFR</t>
    </r>
    <r>
      <rPr>
        <vertAlign val="subscript"/>
        <sz val="11"/>
        <rFont val="Arial"/>
        <family val="2"/>
      </rPr>
      <t>RE,j,k</t>
    </r>
    <phoneticPr fontId="3"/>
  </si>
  <si>
    <r>
      <t>AFR</t>
    </r>
    <r>
      <rPr>
        <vertAlign val="subscript"/>
        <sz val="11"/>
        <rFont val="Arial"/>
        <family val="2"/>
      </rPr>
      <t>PJ,i,j,k</t>
    </r>
    <phoneticPr fontId="3"/>
  </si>
  <si>
    <r>
      <t>P</t>
    </r>
    <r>
      <rPr>
        <vertAlign val="subscript"/>
        <sz val="11"/>
        <rFont val="Arial"/>
        <family val="2"/>
      </rPr>
      <t>d,RE,j,k</t>
    </r>
    <phoneticPr fontId="4"/>
  </si>
  <si>
    <r>
      <t>P</t>
    </r>
    <r>
      <rPr>
        <vertAlign val="subscript"/>
        <sz val="11"/>
        <rFont val="Arial"/>
        <family val="2"/>
      </rPr>
      <t>d,PJ,j,k</t>
    </r>
    <phoneticPr fontId="4"/>
  </si>
  <si>
    <r>
      <t>V</t>
    </r>
    <r>
      <rPr>
        <vertAlign val="subscript"/>
        <sz val="11"/>
        <rFont val="Arial"/>
        <family val="2"/>
      </rPr>
      <t>cr,j,k</t>
    </r>
    <phoneticPr fontId="4"/>
  </si>
  <si>
    <r>
      <t>T</t>
    </r>
    <r>
      <rPr>
        <vertAlign val="subscript"/>
        <sz val="11"/>
        <rFont val="Arial"/>
        <family val="2"/>
      </rPr>
      <t>vent,j,k</t>
    </r>
    <phoneticPr fontId="4"/>
  </si>
  <si>
    <r>
      <t>RE</t>
    </r>
    <r>
      <rPr>
        <vertAlign val="subscript"/>
        <sz val="11"/>
        <rFont val="Arial"/>
        <family val="2"/>
      </rPr>
      <t>i,p</t>
    </r>
    <phoneticPr fontId="4"/>
  </si>
  <si>
    <r>
      <t xml:space="preserve">The amount of power consumption by the project displacement ventilation air conditioning unit </t>
    </r>
    <r>
      <rPr>
        <i/>
        <sz val="11"/>
        <rFont val="Arial"/>
        <family val="2"/>
      </rPr>
      <t>i</t>
    </r>
    <r>
      <rPr>
        <sz val="11"/>
        <rFont val="Arial"/>
        <family val="2"/>
      </rPr>
      <t xml:space="preserve"> in cleanroom </t>
    </r>
    <r>
      <rPr>
        <i/>
        <sz val="11"/>
        <rFont val="Arial"/>
        <family val="2"/>
      </rPr>
      <t>j</t>
    </r>
    <r>
      <rPr>
        <sz val="11"/>
        <rFont val="Arial"/>
        <family val="2"/>
      </rPr>
      <t xml:space="preserve"> of the project factory </t>
    </r>
    <r>
      <rPr>
        <i/>
        <sz val="11"/>
        <rFont val="Arial"/>
        <family val="2"/>
      </rPr>
      <t>k</t>
    </r>
    <r>
      <rPr>
        <sz val="11"/>
        <rFont val="Arial"/>
        <family val="2"/>
      </rPr>
      <t xml:space="preserve"> during the period </t>
    </r>
    <r>
      <rPr>
        <i/>
        <sz val="11"/>
        <rFont val="Arial"/>
        <family val="2"/>
      </rPr>
      <t>p</t>
    </r>
    <phoneticPr fontId="3"/>
  </si>
  <si>
    <r>
      <t>[For grid electricity]
CO</t>
    </r>
    <r>
      <rPr>
        <vertAlign val="subscript"/>
        <sz val="11"/>
        <rFont val="Arial"/>
        <family val="2"/>
      </rPr>
      <t>2</t>
    </r>
    <r>
      <rPr>
        <sz val="11"/>
        <rFont val="Arial"/>
        <family val="2"/>
      </rPr>
      <t xml:space="preserve"> emission factor for consumed electricity</t>
    </r>
    <phoneticPr fontId="4"/>
  </si>
  <si>
    <r>
      <t>[For captive electricity]
CO</t>
    </r>
    <r>
      <rPr>
        <vertAlign val="subscript"/>
        <sz val="11"/>
        <rFont val="Arial"/>
        <family val="2"/>
      </rPr>
      <t>2</t>
    </r>
    <r>
      <rPr>
        <sz val="11"/>
        <rFont val="Arial"/>
        <family val="2"/>
      </rPr>
      <t xml:space="preserve"> emission factor for consumed electricity
</t>
    </r>
    <r>
      <rPr>
        <b/>
        <sz val="11"/>
        <rFont val="Arial"/>
        <family val="2"/>
      </rPr>
      <t>Option a</t>
    </r>
    <phoneticPr fontId="4"/>
  </si>
  <si>
    <r>
      <t>[For captive electricity]
CO</t>
    </r>
    <r>
      <rPr>
        <vertAlign val="subscript"/>
        <sz val="11"/>
        <rFont val="Arial"/>
        <family val="2"/>
      </rPr>
      <t>2</t>
    </r>
    <r>
      <rPr>
        <sz val="11"/>
        <rFont val="Arial"/>
        <family val="2"/>
      </rPr>
      <t xml:space="preserve"> emission factor for consumed electricity
</t>
    </r>
    <r>
      <rPr>
        <b/>
        <sz val="11"/>
        <rFont val="Arial"/>
        <family val="2"/>
      </rPr>
      <t>Option b</t>
    </r>
    <phoneticPr fontId="4"/>
  </si>
  <si>
    <r>
      <t>[For captive electricity]
CO</t>
    </r>
    <r>
      <rPr>
        <vertAlign val="subscript"/>
        <sz val="11"/>
        <rFont val="Arial"/>
        <family val="2"/>
      </rPr>
      <t>2</t>
    </r>
    <r>
      <rPr>
        <sz val="11"/>
        <rFont val="Arial"/>
        <family val="2"/>
      </rPr>
      <t xml:space="preserve"> emission factor for consumed electricity</t>
    </r>
    <phoneticPr fontId="4"/>
  </si>
  <si>
    <r>
      <t xml:space="preserve">Airflow rate of reference mixing ventilation air conditioning unit(s) supplying air to cleanroom </t>
    </r>
    <r>
      <rPr>
        <i/>
        <sz val="11"/>
        <rFont val="Arial"/>
        <family val="2"/>
      </rPr>
      <t>j</t>
    </r>
    <r>
      <rPr>
        <sz val="11"/>
        <rFont val="Arial"/>
        <family val="2"/>
      </rPr>
      <t xml:space="preserve"> in the project factory </t>
    </r>
    <r>
      <rPr>
        <i/>
        <sz val="11"/>
        <rFont val="Arial"/>
        <family val="2"/>
      </rPr>
      <t>k</t>
    </r>
    <phoneticPr fontId="3"/>
  </si>
  <si>
    <r>
      <t xml:space="preserve">Airflow rate of project displacement ventilation air conditioning unit </t>
    </r>
    <r>
      <rPr>
        <i/>
        <sz val="11"/>
        <rFont val="Arial"/>
        <family val="2"/>
      </rPr>
      <t>i</t>
    </r>
    <r>
      <rPr>
        <sz val="11"/>
        <rFont val="Arial"/>
        <family val="2"/>
      </rPr>
      <t xml:space="preserve"> supplying air to cleanroom </t>
    </r>
    <r>
      <rPr>
        <i/>
        <sz val="11"/>
        <rFont val="Arial"/>
        <family val="2"/>
      </rPr>
      <t>j</t>
    </r>
    <r>
      <rPr>
        <sz val="11"/>
        <rFont val="Arial"/>
        <family val="2"/>
      </rPr>
      <t xml:space="preserve"> in the project factory </t>
    </r>
    <r>
      <rPr>
        <i/>
        <sz val="11"/>
        <rFont val="Arial"/>
        <family val="2"/>
      </rPr>
      <t>k</t>
    </r>
    <phoneticPr fontId="3"/>
  </si>
  <si>
    <r>
      <t xml:space="preserve">Discharge pressure of reference mixing ventilation air conditioning unit(s) supplying air to cleanroom </t>
    </r>
    <r>
      <rPr>
        <i/>
        <sz val="11"/>
        <rFont val="Arial"/>
        <family val="2"/>
      </rPr>
      <t>j</t>
    </r>
    <r>
      <rPr>
        <sz val="11"/>
        <rFont val="Arial"/>
        <family val="2"/>
      </rPr>
      <t xml:space="preserve"> in the project factory </t>
    </r>
    <r>
      <rPr>
        <i/>
        <sz val="11"/>
        <rFont val="Arial"/>
        <family val="2"/>
      </rPr>
      <t>k</t>
    </r>
    <phoneticPr fontId="4"/>
  </si>
  <si>
    <r>
      <t xml:space="preserve">Discharge pressure of project displacement ventilation air conditioning unit(s) supplying air to cleanroom </t>
    </r>
    <r>
      <rPr>
        <i/>
        <sz val="11"/>
        <rFont val="Arial"/>
        <family val="2"/>
      </rPr>
      <t>j</t>
    </r>
    <r>
      <rPr>
        <sz val="11"/>
        <rFont val="Arial"/>
        <family val="2"/>
      </rPr>
      <t xml:space="preserve"> in the project factory </t>
    </r>
    <r>
      <rPr>
        <i/>
        <sz val="11"/>
        <rFont val="Arial"/>
        <family val="2"/>
      </rPr>
      <t>k</t>
    </r>
    <phoneticPr fontId="4"/>
  </si>
  <si>
    <r>
      <t xml:space="preserve">Volume of the cleanroom </t>
    </r>
    <r>
      <rPr>
        <i/>
        <sz val="11"/>
        <rFont val="Arial"/>
        <family val="2"/>
      </rPr>
      <t>j</t>
    </r>
    <r>
      <rPr>
        <sz val="11"/>
        <rFont val="Arial"/>
        <family val="2"/>
      </rPr>
      <t xml:space="preserve"> in the project factory </t>
    </r>
    <r>
      <rPr>
        <i/>
        <sz val="11"/>
        <rFont val="Arial"/>
        <family val="2"/>
      </rPr>
      <t>k</t>
    </r>
    <phoneticPr fontId="4"/>
  </si>
  <si>
    <r>
      <t xml:space="preserve">Number of times of ventilation required for the cleanroom </t>
    </r>
    <r>
      <rPr>
        <i/>
        <sz val="11"/>
        <rFont val="Arial"/>
        <family val="2"/>
      </rPr>
      <t>j</t>
    </r>
    <r>
      <rPr>
        <sz val="11"/>
        <rFont val="Arial"/>
        <family val="2"/>
      </rPr>
      <t xml:space="preserve"> in the project factory </t>
    </r>
    <r>
      <rPr>
        <i/>
        <sz val="11"/>
        <rFont val="Arial"/>
        <family val="2"/>
      </rPr>
      <t>k</t>
    </r>
    <phoneticPr fontId="4"/>
  </si>
  <si>
    <r>
      <t xml:space="preserve">Reference emissions of the reference mixing ventilation air conditioning unit </t>
    </r>
    <r>
      <rPr>
        <i/>
        <sz val="11"/>
        <rFont val="Arial"/>
        <family val="2"/>
      </rPr>
      <t>i</t>
    </r>
    <r>
      <rPr>
        <sz val="11"/>
        <rFont val="Arial"/>
        <family val="2"/>
      </rPr>
      <t xml:space="preserve"> during the period </t>
    </r>
    <r>
      <rPr>
        <i/>
        <sz val="11"/>
        <rFont val="Arial"/>
        <family val="2"/>
      </rPr>
      <t>p</t>
    </r>
    <phoneticPr fontId="3"/>
  </si>
  <si>
    <r>
      <t>tCO</t>
    </r>
    <r>
      <rPr>
        <vertAlign val="subscript"/>
        <sz val="11"/>
        <rFont val="Arial"/>
        <family val="2"/>
      </rPr>
      <t>2</t>
    </r>
    <r>
      <rPr>
        <sz val="11"/>
        <rFont val="Arial"/>
        <family val="2"/>
      </rPr>
      <t>/MWh</t>
    </r>
    <phoneticPr fontId="4"/>
  </si>
  <si>
    <r>
      <t>m</t>
    </r>
    <r>
      <rPr>
        <vertAlign val="superscript"/>
        <sz val="11"/>
        <rFont val="Arial"/>
        <family val="2"/>
      </rPr>
      <t>3</t>
    </r>
    <r>
      <rPr>
        <sz val="11"/>
        <rFont val="Arial"/>
        <family val="2"/>
      </rPr>
      <t>/s</t>
    </r>
    <phoneticPr fontId="3"/>
  </si>
  <si>
    <r>
      <t>m</t>
    </r>
    <r>
      <rPr>
        <vertAlign val="superscript"/>
        <sz val="11"/>
        <rFont val="Arial"/>
        <family val="2"/>
      </rPr>
      <t>3</t>
    </r>
    <phoneticPr fontId="4"/>
  </si>
  <si>
    <r>
      <t>tCO</t>
    </r>
    <r>
      <rPr>
        <vertAlign val="subscript"/>
        <sz val="11"/>
        <rFont val="Arial"/>
        <family val="2"/>
      </rPr>
      <t>2</t>
    </r>
    <r>
      <rPr>
        <sz val="11"/>
        <rFont val="Arial"/>
        <family val="2"/>
      </rPr>
      <t>/p</t>
    </r>
    <phoneticPr fontId="3"/>
  </si>
  <si>
    <r>
      <t xml:space="preserve">Table 5: </t>
    </r>
    <r>
      <rPr>
        <b/>
        <i/>
        <sz val="11"/>
        <color theme="1"/>
        <rFont val="Arial"/>
        <family val="2"/>
      </rPr>
      <t>Ex-post</t>
    </r>
    <r>
      <rPr>
        <b/>
        <sz val="11"/>
        <color theme="1"/>
        <rFont val="Arial"/>
        <family val="2"/>
      </rPr>
      <t xml:space="preserve"> calculation of project emissions</t>
    </r>
    <phoneticPr fontId="3"/>
  </si>
  <si>
    <r>
      <t xml:space="preserve">Parameters monitored </t>
    </r>
    <r>
      <rPr>
        <b/>
        <i/>
        <sz val="11"/>
        <color indexed="9"/>
        <rFont val="Arial"/>
        <family val="2"/>
      </rPr>
      <t>ex post</t>
    </r>
    <phoneticPr fontId="3"/>
  </si>
  <si>
    <r>
      <rPr>
        <b/>
        <i/>
        <sz val="11"/>
        <color theme="0"/>
        <rFont val="Arial"/>
        <family val="2"/>
      </rPr>
      <t xml:space="preserve">Ex-post </t>
    </r>
    <r>
      <rPr>
        <b/>
        <sz val="11"/>
        <color theme="0"/>
        <rFont val="Arial"/>
        <family val="2"/>
      </rPr>
      <t>calculation of project emissions</t>
    </r>
    <phoneticPr fontId="3"/>
  </si>
  <si>
    <r>
      <t>EF</t>
    </r>
    <r>
      <rPr>
        <vertAlign val="subscript"/>
        <sz val="11"/>
        <rFont val="Arial"/>
        <family val="2"/>
      </rPr>
      <t>elec</t>
    </r>
    <phoneticPr fontId="4"/>
  </si>
  <si>
    <r>
      <t>PE</t>
    </r>
    <r>
      <rPr>
        <vertAlign val="subscript"/>
        <sz val="11"/>
        <rFont val="Arial"/>
        <family val="2"/>
      </rPr>
      <t>i,p</t>
    </r>
    <phoneticPr fontId="3"/>
  </si>
  <si>
    <r>
      <t>[For grid electricity]
CO</t>
    </r>
    <r>
      <rPr>
        <vertAlign val="subscript"/>
        <sz val="11"/>
        <rFont val="Arial"/>
        <family val="2"/>
      </rPr>
      <t>2</t>
    </r>
    <r>
      <rPr>
        <sz val="11"/>
        <rFont val="Arial"/>
        <family val="2"/>
      </rPr>
      <t xml:space="preserve"> emission factor for consumed electricity</t>
    </r>
    <phoneticPr fontId="4"/>
  </si>
  <si>
    <r>
      <t>[For captive electricity]
CO</t>
    </r>
    <r>
      <rPr>
        <vertAlign val="subscript"/>
        <sz val="11"/>
        <rFont val="Arial"/>
        <family val="2"/>
      </rPr>
      <t>2</t>
    </r>
    <r>
      <rPr>
        <sz val="11"/>
        <rFont val="Arial"/>
        <family val="2"/>
      </rPr>
      <t xml:space="preserve"> emission factor for consumed electricity
</t>
    </r>
    <r>
      <rPr>
        <b/>
        <sz val="11"/>
        <rFont val="Arial"/>
        <family val="2"/>
      </rPr>
      <t>Option c</t>
    </r>
    <phoneticPr fontId="4"/>
  </si>
  <si>
    <r>
      <t xml:space="preserve">Project emissions of the project displacement ventilation air conditioning unit </t>
    </r>
    <r>
      <rPr>
        <i/>
        <sz val="11"/>
        <rFont val="Arial"/>
        <family val="2"/>
      </rPr>
      <t>i</t>
    </r>
    <r>
      <rPr>
        <sz val="11"/>
        <rFont val="Arial"/>
        <family val="2"/>
      </rPr>
      <t xml:space="preserve"> during the period </t>
    </r>
    <r>
      <rPr>
        <i/>
        <sz val="11"/>
        <rFont val="Arial"/>
        <family val="2"/>
      </rPr>
      <t>p</t>
    </r>
    <phoneticPr fontId="3"/>
  </si>
  <si>
    <t>-</t>
    <phoneticPr fontId="4"/>
  </si>
  <si>
    <t>-</t>
    <phoneticPr fontId="4"/>
  </si>
  <si>
    <t>Person-in-charge of the Project
(stationed in Thailand)</t>
    <phoneticPr fontId="3"/>
  </si>
  <si>
    <t>Responsible for data collecting.</t>
    <phoneticPr fontId="3"/>
  </si>
  <si>
    <r>
      <t>On-site measurement by measuring equipments.
- Specification of measuring equipments:</t>
    </r>
    <r>
      <rPr>
        <sz val="11"/>
        <rFont val="ＭＳ Ｐゴシック"/>
        <family val="3"/>
        <charset val="128"/>
      </rPr>
      <t xml:space="preserve">
</t>
    </r>
    <r>
      <rPr>
        <sz val="11"/>
        <rFont val="Arial"/>
        <family val="2"/>
      </rPr>
      <t xml:space="preserve">  1) Electrical power meter is applied for measurement.
  2) Meter is certified in compliance with national/international standards on electrical power meter.
- Measuring and recording:
</t>
    </r>
    <r>
      <rPr>
        <sz val="11"/>
        <rFont val="ＭＳ Ｐゴシック"/>
        <family val="3"/>
        <charset val="128"/>
      </rPr>
      <t>　</t>
    </r>
    <r>
      <rPr>
        <sz val="11"/>
        <rFont val="Arial"/>
        <family val="2"/>
      </rPr>
      <t xml:space="preserve">1) Measured data is  recorded and stored in the measuring equipments.
</t>
    </r>
    <r>
      <rPr>
        <sz val="11"/>
        <rFont val="ＭＳ Ｐゴシック"/>
        <family val="3"/>
        <charset val="128"/>
      </rPr>
      <t>　</t>
    </r>
    <r>
      <rPr>
        <sz val="11"/>
        <rFont val="Arial"/>
        <family val="2"/>
      </rPr>
      <t>2) Recorded data is checked its integrity once a month by responsible staff.
- Calibration:
  The electrical power meter is calibrated by the manufacturer at the time of factory shipment, and the performance of meter is guaranteed by the manufacturer for ten years without a calibration.
- Measuring and recording:
  The data monitored and required for verification and issuance will be kept and archived electronically for two years after the final issuance of credits.</t>
    </r>
    <phoneticPr fontId="4"/>
  </si>
  <si>
    <t>Responsible for facilities, including reporting preparations, equipment adjustments, monitoring and making monitoring report</t>
    <phoneticPr fontId="3"/>
  </si>
  <si>
    <t>Responsible for equipment management and MRV surveys.</t>
    <phoneticPr fontId="3"/>
  </si>
  <si>
    <t>Reference Number: TH003</t>
    <phoneticPr fontId="4"/>
  </si>
  <si>
    <t>Monitoring Spreadsheet: JCM_TH_AM003_ver01.0</t>
    <phoneticPr fontId="4"/>
  </si>
  <si>
    <r>
      <t>EC</t>
    </r>
    <r>
      <rPr>
        <vertAlign val="subscript"/>
        <sz val="11"/>
        <rFont val="Arial"/>
        <family val="2"/>
      </rPr>
      <t>PJ,i,p</t>
    </r>
    <phoneticPr fontId="4"/>
  </si>
  <si>
    <r>
      <t xml:space="preserve">Power consumption of project chiller </t>
    </r>
    <r>
      <rPr>
        <i/>
        <sz val="11"/>
        <rFont val="Arial"/>
        <family val="2"/>
      </rPr>
      <t>i</t>
    </r>
    <r>
      <rPr>
        <sz val="11"/>
        <rFont val="Arial"/>
        <family val="2"/>
      </rPr>
      <t xml:space="preserve"> during the period </t>
    </r>
    <r>
      <rPr>
        <i/>
        <sz val="11"/>
        <rFont val="Arial"/>
        <family val="2"/>
      </rPr>
      <t>p</t>
    </r>
    <phoneticPr fontId="4"/>
  </si>
  <si>
    <t>MWh/p</t>
    <phoneticPr fontId="4"/>
  </si>
  <si>
    <t>Option C</t>
    <phoneticPr fontId="4"/>
  </si>
  <si>
    <t>Monitored data</t>
    <phoneticPr fontId="4"/>
  </si>
  <si>
    <r>
      <t>Data is measured by measuring equipments in the factory.
- Specification of measuring equipments:</t>
    </r>
    <r>
      <rPr>
        <sz val="11"/>
        <rFont val="ＭＳ Ｐゴシック"/>
        <family val="3"/>
        <charset val="128"/>
      </rPr>
      <t xml:space="preserve">
</t>
    </r>
    <r>
      <rPr>
        <sz val="11"/>
        <rFont val="Arial"/>
        <family val="2"/>
      </rPr>
      <t xml:space="preserve">  1) Electrical power meter is applied for measurement of electrical power consumption of project chiller.
  2) Meter is certified in compliance with national/international standards on electrical power meter.
- Measuring and recording:
</t>
    </r>
    <r>
      <rPr>
        <sz val="11"/>
        <rFont val="ＭＳ Ｐゴシック"/>
        <family val="3"/>
        <charset val="128"/>
      </rPr>
      <t>　</t>
    </r>
    <r>
      <rPr>
        <sz val="11"/>
        <rFont val="Arial"/>
        <family val="2"/>
      </rPr>
      <t xml:space="preserve">1) Measured data is  recorded and stored in the measuring equipments.
</t>
    </r>
    <r>
      <rPr>
        <sz val="11"/>
        <rFont val="ＭＳ Ｐゴシック"/>
        <family val="3"/>
        <charset val="128"/>
      </rPr>
      <t>　</t>
    </r>
    <r>
      <rPr>
        <sz val="11"/>
        <rFont val="Arial"/>
        <family val="2"/>
      </rPr>
      <t>2) Recorded data is checked its integrity once a month by responsible staff.
- Calibration:
  The electrical power meter is calibrated by the manufacturer at the time of factory shipment, and the performance of meter is guaranteed by the manufacturer for ten years without a calibration.
- Measuring and recording:
  The data monitored and required for verification and issuance will be kept and archived electronically for two years after the final issuance of credits.</t>
    </r>
    <phoneticPr fontId="4"/>
  </si>
  <si>
    <t>Continuously</t>
    <phoneticPr fontId="4"/>
  </si>
  <si>
    <t>Input on "MPS
(input_separate)"</t>
    <phoneticPr fontId="4"/>
  </si>
  <si>
    <t>(2)</t>
    <phoneticPr fontId="4"/>
  </si>
  <si>
    <r>
      <t>FC</t>
    </r>
    <r>
      <rPr>
        <vertAlign val="subscript"/>
        <sz val="11"/>
        <rFont val="Arial"/>
        <family val="2"/>
      </rPr>
      <t>PJ,p</t>
    </r>
    <phoneticPr fontId="4"/>
  </si>
  <si>
    <r>
      <t xml:space="preserve">The amount of fuel input for power generation during monitoring period </t>
    </r>
    <r>
      <rPr>
        <i/>
        <sz val="11"/>
        <rFont val="Arial"/>
        <family val="2"/>
      </rPr>
      <t>p</t>
    </r>
    <phoneticPr fontId="4"/>
  </si>
  <si>
    <t>-</t>
    <phoneticPr fontId="4"/>
  </si>
  <si>
    <t>mass or weight/p</t>
    <phoneticPr fontId="4"/>
  </si>
  <si>
    <t>Data is collected and recorded from the invoices by the fuel supply company.</t>
    <phoneticPr fontId="4"/>
  </si>
  <si>
    <t>-</t>
    <phoneticPr fontId="4"/>
  </si>
  <si>
    <t>(3)</t>
    <phoneticPr fontId="4"/>
  </si>
  <si>
    <r>
      <t>EG</t>
    </r>
    <r>
      <rPr>
        <vertAlign val="subscript"/>
        <sz val="11"/>
        <rFont val="Arial"/>
        <family val="2"/>
      </rPr>
      <t>PJ,p</t>
    </r>
    <phoneticPr fontId="4"/>
  </si>
  <si>
    <r>
      <t xml:space="preserve">The amount of electricity generated during the monitoring period </t>
    </r>
    <r>
      <rPr>
        <i/>
        <sz val="11"/>
        <rFont val="Arial"/>
        <family val="2"/>
      </rPr>
      <t>p</t>
    </r>
    <phoneticPr fontId="4"/>
  </si>
  <si>
    <t>MWh/p</t>
    <phoneticPr fontId="4"/>
  </si>
  <si>
    <r>
      <t>Data is measured by measuring equipment in the factory.
- Specification of measuring equipment:</t>
    </r>
    <r>
      <rPr>
        <sz val="11"/>
        <rFont val="ＭＳ Ｐゴシック"/>
        <family val="3"/>
        <charset val="128"/>
      </rPr>
      <t xml:space="preserve">
</t>
    </r>
    <r>
      <rPr>
        <sz val="11"/>
        <rFont val="Arial"/>
        <family val="2"/>
      </rPr>
      <t xml:space="preserve">  1) Electrical power meter is applied for measurement of electrical power consumption of project chiller.
  2) Meter is certified in compliance with national/international standards on electrical power meter.
- Measuring and recording:
</t>
    </r>
    <r>
      <rPr>
        <sz val="11"/>
        <rFont val="ＭＳ Ｐゴシック"/>
        <family val="3"/>
        <charset val="128"/>
      </rPr>
      <t>　</t>
    </r>
    <r>
      <rPr>
        <sz val="11"/>
        <rFont val="Arial"/>
        <family val="2"/>
      </rPr>
      <t xml:space="preserve">1) Measured data is  recorded and stored in the measuring equipment.
</t>
    </r>
    <r>
      <rPr>
        <sz val="11"/>
        <rFont val="ＭＳ Ｐゴシック"/>
        <family val="3"/>
        <charset val="128"/>
      </rPr>
      <t>　</t>
    </r>
    <r>
      <rPr>
        <sz val="11"/>
        <rFont val="Arial"/>
        <family val="2"/>
      </rPr>
      <t>2) Recorded data is checked its integrity once a month by responsible staff.
- Calibration:</t>
    </r>
    <r>
      <rPr>
        <sz val="11"/>
        <rFont val="ＭＳ Ｐゴシック"/>
        <family val="3"/>
        <charset val="128"/>
      </rPr>
      <t xml:space="preserve">
</t>
    </r>
    <r>
      <rPr>
        <sz val="11"/>
        <rFont val="Arial"/>
        <family val="2"/>
      </rPr>
      <t xml:space="preserve">  In case a calibration certificate issued by an entity accredited under national/international standards is not provided, such measuring equipment is required to be calibrated.</t>
    </r>
  </si>
  <si>
    <r>
      <t xml:space="preserve">Table 2: Project-specific parameters to be fixed </t>
    </r>
    <r>
      <rPr>
        <b/>
        <i/>
        <sz val="11"/>
        <color indexed="8"/>
        <rFont val="Arial"/>
        <family val="2"/>
      </rPr>
      <t>ex ante</t>
    </r>
    <phoneticPr fontId="4"/>
  </si>
  <si>
    <t>(a)</t>
    <phoneticPr fontId="4"/>
  </si>
  <si>
    <t>(b)</t>
    <phoneticPr fontId="4"/>
  </si>
  <si>
    <t>(c)</t>
    <phoneticPr fontId="4"/>
  </si>
  <si>
    <t>(d)</t>
    <phoneticPr fontId="4"/>
  </si>
  <si>
    <t>(e)</t>
    <phoneticPr fontId="4"/>
  </si>
  <si>
    <t>(f)</t>
    <phoneticPr fontId="4"/>
  </si>
  <si>
    <t>Parameters</t>
    <phoneticPr fontId="4"/>
  </si>
  <si>
    <t>Description of data</t>
    <phoneticPr fontId="4"/>
  </si>
  <si>
    <t>Estimated Values</t>
    <phoneticPr fontId="4"/>
  </si>
  <si>
    <t>Units</t>
    <phoneticPr fontId="4"/>
  </si>
  <si>
    <t>Source of data</t>
    <phoneticPr fontId="4"/>
  </si>
  <si>
    <t>Other comments</t>
    <phoneticPr fontId="4"/>
  </si>
  <si>
    <r>
      <t>EF</t>
    </r>
    <r>
      <rPr>
        <vertAlign val="subscript"/>
        <sz val="11"/>
        <rFont val="Arial"/>
        <family val="2"/>
      </rPr>
      <t>elec</t>
    </r>
    <phoneticPr fontId="4"/>
  </si>
  <si>
    <r>
      <t>[For grid electricity]
CO</t>
    </r>
    <r>
      <rPr>
        <vertAlign val="subscript"/>
        <sz val="11"/>
        <rFont val="Arial"/>
        <family val="2"/>
      </rPr>
      <t>2</t>
    </r>
    <r>
      <rPr>
        <sz val="11"/>
        <rFont val="Arial"/>
        <family val="2"/>
      </rPr>
      <t xml:space="preserve"> emission factor for consumed electricity</t>
    </r>
    <phoneticPr fontId="4"/>
  </si>
  <si>
    <r>
      <t>tCO</t>
    </r>
    <r>
      <rPr>
        <vertAlign val="subscript"/>
        <sz val="11"/>
        <rFont val="Arial"/>
        <family val="2"/>
      </rPr>
      <t>2</t>
    </r>
    <r>
      <rPr>
        <sz val="11"/>
        <rFont val="Arial"/>
        <family val="2"/>
      </rPr>
      <t>/MWh</t>
    </r>
    <phoneticPr fontId="4"/>
  </si>
  <si>
    <t>The most recent value available at the time of validation is applied and fixed for the monitoring period thereafter. The data is sourced from “Grid Emission Factor (GEF) of Thailand”, endorsed by Thailand Greenhouse Gas Management Organization unless otherwise instructed by the Joint Committee.</t>
    <phoneticPr fontId="4"/>
  </si>
  <si>
    <r>
      <t>[For captive electricity]
CO</t>
    </r>
    <r>
      <rPr>
        <vertAlign val="subscript"/>
        <sz val="11"/>
        <rFont val="Arial"/>
        <family val="2"/>
      </rPr>
      <t>2</t>
    </r>
    <r>
      <rPr>
        <sz val="11"/>
        <rFont val="Arial"/>
        <family val="2"/>
      </rPr>
      <t xml:space="preserve"> emission factor for consumed electricity
</t>
    </r>
    <r>
      <rPr>
        <b/>
        <sz val="11"/>
        <rFont val="Arial"/>
        <family val="2"/>
      </rPr>
      <t>Option a</t>
    </r>
    <phoneticPr fontId="4"/>
  </si>
  <si>
    <t>Power generation efficiency obtained from manufacturer's specification</t>
    <phoneticPr fontId="4"/>
  </si>
  <si>
    <t>Calculated</t>
    <phoneticPr fontId="4"/>
  </si>
  <si>
    <r>
      <t>[For captive electricity]
CO</t>
    </r>
    <r>
      <rPr>
        <vertAlign val="subscript"/>
        <sz val="11"/>
        <rFont val="Arial"/>
        <family val="2"/>
      </rPr>
      <t>2</t>
    </r>
    <r>
      <rPr>
        <sz val="11"/>
        <rFont val="Arial"/>
        <family val="2"/>
      </rPr>
      <t xml:space="preserve"> emission factor for consumed electricity
</t>
    </r>
    <r>
      <rPr>
        <b/>
        <sz val="11"/>
        <rFont val="Arial"/>
        <family val="2"/>
      </rPr>
      <t>Option b</t>
    </r>
    <phoneticPr fontId="4"/>
  </si>
  <si>
    <t>The power generation efficiency calculated from monitored data of the amount of fuel input for power generation and the amount of electricity generated</t>
    <phoneticPr fontId="4"/>
  </si>
  <si>
    <r>
      <t xml:space="preserve">[For captive electricity]
</t>
    </r>
    <r>
      <rPr>
        <b/>
        <sz val="11"/>
        <rFont val="Arial"/>
        <family val="2"/>
      </rPr>
      <t xml:space="preserve">In case the captive electricity generation system meets all of the following conditions;
</t>
    </r>
    <r>
      <rPr>
        <sz val="11"/>
        <rFont val="Arial"/>
        <family val="2"/>
      </rPr>
      <t xml:space="preserve"> - The system is non-renewable generation system
 - Electricity generation capacity of the system is less than or equal to 15 MW</t>
    </r>
    <phoneticPr fontId="4"/>
  </si>
  <si>
    <t>[Captive electricity with diesel fuel]
CDM approved small scale methodology: AMS-I.A.
[Captive electricity with natural gas]
2006 IPCC Guidelines on National GHG Inventories for the source of EF of natural gas.
CDM Methodological tool "Determining the baseline efficiency of thermal or electric energy generation systems version02.0" for the default efficiency for off-grid power plants.</t>
    <phoneticPr fontId="4"/>
  </si>
  <si>
    <r>
      <t>T</t>
    </r>
    <r>
      <rPr>
        <vertAlign val="subscript"/>
        <sz val="11"/>
        <rFont val="Arial"/>
        <family val="2"/>
      </rPr>
      <t>cooling-out,i</t>
    </r>
    <phoneticPr fontId="4"/>
  </si>
  <si>
    <r>
      <t xml:space="preserve">Output cooling water temperature of project chiller </t>
    </r>
    <r>
      <rPr>
        <i/>
        <sz val="11"/>
        <rFont val="Arial"/>
        <family val="2"/>
      </rPr>
      <t>i</t>
    </r>
    <r>
      <rPr>
        <sz val="11"/>
        <rFont val="Arial"/>
        <family val="2"/>
      </rPr>
      <t xml:space="preserve"> set under the project specific condition</t>
    </r>
    <phoneticPr fontId="4"/>
  </si>
  <si>
    <t>degree Celsius</t>
    <phoneticPr fontId="4"/>
  </si>
  <si>
    <r>
      <t xml:space="preserve">Specifications of project chiller </t>
    </r>
    <r>
      <rPr>
        <i/>
        <sz val="11"/>
        <rFont val="Arial"/>
        <family val="2"/>
      </rPr>
      <t>i</t>
    </r>
    <r>
      <rPr>
        <sz val="11"/>
        <rFont val="Arial"/>
        <family val="2"/>
      </rPr>
      <t xml:space="preserve"> prepared for the quotation or factory acceptance test data by manufacturer</t>
    </r>
    <phoneticPr fontId="4"/>
  </si>
  <si>
    <t>Input on "MPS
(input_separate)"</t>
    <phoneticPr fontId="4"/>
  </si>
  <si>
    <r>
      <t>T</t>
    </r>
    <r>
      <rPr>
        <vertAlign val="subscript"/>
        <sz val="11"/>
        <rFont val="Arial"/>
        <family val="2"/>
      </rPr>
      <t>chilled-out,i</t>
    </r>
    <phoneticPr fontId="4"/>
  </si>
  <si>
    <r>
      <t xml:space="preserve">Output chilled water temperature of project chiller </t>
    </r>
    <r>
      <rPr>
        <i/>
        <sz val="11"/>
        <rFont val="Arial"/>
        <family val="2"/>
      </rPr>
      <t>i</t>
    </r>
    <r>
      <rPr>
        <sz val="11"/>
        <rFont val="Arial"/>
        <family val="2"/>
      </rPr>
      <t xml:space="preserve"> set under the project specific condition</t>
    </r>
    <phoneticPr fontId="4"/>
  </si>
  <si>
    <r>
      <t>COP</t>
    </r>
    <r>
      <rPr>
        <vertAlign val="subscript"/>
        <sz val="11"/>
        <rFont val="Arial"/>
        <family val="2"/>
      </rPr>
      <t>RE,i</t>
    </r>
    <phoneticPr fontId="4"/>
  </si>
  <si>
    <r>
      <t xml:space="preserve">COP of reference chiller </t>
    </r>
    <r>
      <rPr>
        <i/>
        <sz val="11"/>
        <rFont val="Arial"/>
        <family val="2"/>
      </rPr>
      <t>i</t>
    </r>
    <r>
      <rPr>
        <sz val="11"/>
        <rFont val="Arial"/>
        <family val="2"/>
      </rPr>
      <t xml:space="preserve"> under the standardizing temperature conditions</t>
    </r>
    <phoneticPr fontId="4"/>
  </si>
  <si>
    <t>Selected from the default values set in the methodology</t>
  </si>
  <si>
    <r>
      <t>COP</t>
    </r>
    <r>
      <rPr>
        <vertAlign val="subscript"/>
        <sz val="11"/>
        <rFont val="Arial"/>
        <family val="2"/>
      </rPr>
      <t>PJ,i</t>
    </r>
    <phoneticPr fontId="4"/>
  </si>
  <si>
    <r>
      <t xml:space="preserve">COP of project chiller </t>
    </r>
    <r>
      <rPr>
        <i/>
        <sz val="11"/>
        <rFont val="Arial"/>
        <family val="2"/>
      </rPr>
      <t>i</t>
    </r>
    <r>
      <rPr>
        <sz val="11"/>
        <rFont val="Arial"/>
        <family val="2"/>
      </rPr>
      <t xml:space="preserve"> under the project specific conditions</t>
    </r>
    <phoneticPr fontId="4"/>
  </si>
  <si>
    <r>
      <t>COP</t>
    </r>
    <r>
      <rPr>
        <vertAlign val="subscript"/>
        <sz val="11"/>
        <rFont val="Arial"/>
        <family val="2"/>
      </rPr>
      <t>PJ,tc,i</t>
    </r>
    <phoneticPr fontId="4"/>
  </si>
  <si>
    <r>
      <t xml:space="preserve">COP of project chiller </t>
    </r>
    <r>
      <rPr>
        <i/>
        <sz val="11"/>
        <rFont val="Arial"/>
        <family val="2"/>
      </rPr>
      <t>i</t>
    </r>
    <r>
      <rPr>
        <sz val="11"/>
        <rFont val="Arial"/>
        <family val="2"/>
      </rPr>
      <t xml:space="preserve"> calculated under the standardizing temperature conditions</t>
    </r>
    <phoneticPr fontId="4"/>
  </si>
  <si>
    <r>
      <t>Calculated with the following equation;
COP</t>
    </r>
    <r>
      <rPr>
        <vertAlign val="subscript"/>
        <sz val="11"/>
        <rFont val="Arial"/>
        <family val="2"/>
      </rPr>
      <t>PJ,tc,i</t>
    </r>
    <r>
      <rPr>
        <sz val="11"/>
        <rFont val="Arial"/>
        <family val="2"/>
      </rPr>
      <t>= COP</t>
    </r>
    <r>
      <rPr>
        <vertAlign val="subscript"/>
        <sz val="11"/>
        <rFont val="Arial"/>
        <family val="2"/>
      </rPr>
      <t>PJ,i</t>
    </r>
    <r>
      <rPr>
        <sz val="11"/>
        <rFont val="Arial"/>
        <family val="2"/>
      </rPr>
      <t xml:space="preserve"> × [(T</t>
    </r>
    <r>
      <rPr>
        <vertAlign val="subscript"/>
        <sz val="11"/>
        <rFont val="Arial"/>
        <family val="2"/>
      </rPr>
      <t>cooling-out,i</t>
    </r>
    <r>
      <rPr>
        <sz val="11"/>
        <rFont val="Arial"/>
        <family val="2"/>
      </rPr>
      <t xml:space="preserve"> - T</t>
    </r>
    <r>
      <rPr>
        <vertAlign val="subscript"/>
        <sz val="11"/>
        <rFont val="Arial"/>
        <family val="2"/>
      </rPr>
      <t>chilled-out,i</t>
    </r>
    <r>
      <rPr>
        <sz val="11"/>
        <rFont val="Arial"/>
        <family val="2"/>
      </rPr>
      <t xml:space="preserve"> + TD</t>
    </r>
    <r>
      <rPr>
        <vertAlign val="subscript"/>
        <sz val="11"/>
        <rFont val="Arial"/>
        <family val="2"/>
      </rPr>
      <t>chilled</t>
    </r>
    <r>
      <rPr>
        <sz val="11"/>
        <rFont val="Arial"/>
        <family val="2"/>
      </rPr>
      <t xml:space="preserve"> + TD</t>
    </r>
    <r>
      <rPr>
        <vertAlign val="subscript"/>
        <sz val="11"/>
        <rFont val="Arial"/>
        <family val="2"/>
      </rPr>
      <t>cooling</t>
    </r>
    <r>
      <rPr>
        <sz val="11"/>
        <rFont val="Arial"/>
        <family val="2"/>
      </rPr>
      <t>) ÷ (37 - 7 + TD</t>
    </r>
    <r>
      <rPr>
        <vertAlign val="subscript"/>
        <sz val="11"/>
        <rFont val="Arial"/>
        <family val="2"/>
      </rPr>
      <t>chilled</t>
    </r>
    <r>
      <rPr>
        <sz val="11"/>
        <rFont val="Arial"/>
        <family val="2"/>
      </rPr>
      <t xml:space="preserve"> + TD</t>
    </r>
    <r>
      <rPr>
        <vertAlign val="subscript"/>
        <sz val="11"/>
        <rFont val="Arial"/>
        <family val="2"/>
      </rPr>
      <t>cooling</t>
    </r>
    <r>
      <rPr>
        <sz val="11"/>
        <rFont val="Arial"/>
        <family val="2"/>
      </rPr>
      <t>)]</t>
    </r>
    <phoneticPr fontId="4"/>
  </si>
  <si>
    <r>
      <t>η</t>
    </r>
    <r>
      <rPr>
        <vertAlign val="subscript"/>
        <sz val="11"/>
        <rFont val="Arial"/>
        <family val="2"/>
      </rPr>
      <t>elec</t>
    </r>
    <phoneticPr fontId="4"/>
  </si>
  <si>
    <t xml:space="preserve">Power generation efficiency </t>
    <phoneticPr fontId="4"/>
  </si>
  <si>
    <t>%</t>
    <phoneticPr fontId="4"/>
  </si>
  <si>
    <t>Specification of the captive power generation system provided by the manufacturer</t>
    <phoneticPr fontId="4"/>
  </si>
  <si>
    <r>
      <t>NCV</t>
    </r>
    <r>
      <rPr>
        <vertAlign val="subscript"/>
        <sz val="11"/>
        <rFont val="Arial"/>
        <family val="2"/>
      </rPr>
      <t>fuel</t>
    </r>
    <phoneticPr fontId="4"/>
  </si>
  <si>
    <t>Net calorific value of consumed fuel</t>
    <phoneticPr fontId="4"/>
  </si>
  <si>
    <t>GJ/mass or weight</t>
    <phoneticPr fontId="4"/>
  </si>
  <si>
    <t>In order of preference:
1) values provided by the fuel supplier;
2) measurement by the project participants;
3) regional or national default values;
4) IPCC default values provided in table 1.2 of Ch.1 Vol.2 of 2006 IPCC Guidelines on National GHG Inventories. Lower value is applied.</t>
    <phoneticPr fontId="4"/>
  </si>
  <si>
    <r>
      <t>EF</t>
    </r>
    <r>
      <rPr>
        <vertAlign val="subscript"/>
        <sz val="11"/>
        <rFont val="Arial"/>
        <family val="2"/>
      </rPr>
      <t>fuel</t>
    </r>
    <phoneticPr fontId="4"/>
  </si>
  <si>
    <r>
      <t>CO</t>
    </r>
    <r>
      <rPr>
        <vertAlign val="subscript"/>
        <sz val="11"/>
        <rFont val="Arial"/>
        <family val="2"/>
      </rPr>
      <t>2</t>
    </r>
    <r>
      <rPr>
        <sz val="11"/>
        <rFont val="Arial"/>
        <family val="2"/>
      </rPr>
      <t xml:space="preserve"> emission factor of consumed fuel</t>
    </r>
    <phoneticPr fontId="4"/>
  </si>
  <si>
    <r>
      <t>tCO</t>
    </r>
    <r>
      <rPr>
        <vertAlign val="subscript"/>
        <sz val="11"/>
        <rFont val="Arial"/>
        <family val="2"/>
      </rPr>
      <t>2</t>
    </r>
    <r>
      <rPr>
        <sz val="11"/>
        <rFont val="Arial"/>
        <family val="2"/>
      </rPr>
      <t>/GJ</t>
    </r>
    <phoneticPr fontId="4"/>
  </si>
  <si>
    <t>In order of preference:
1) values provided by the fuel supplier;
2) measurement by the project participants;
3) regional or national default values;
4) IPCC default values provided in table 1.4 of Ch.1 Vol.2 of 2006 IPCC Guidelines on National GHG Inventories. Lower value is applied.</t>
    <phoneticPr fontId="4"/>
  </si>
  <si>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4"/>
  </si>
  <si>
    <r>
      <t>CO</t>
    </r>
    <r>
      <rPr>
        <b/>
        <vertAlign val="subscript"/>
        <sz val="11"/>
        <color indexed="9"/>
        <rFont val="Arial"/>
        <family val="2"/>
      </rPr>
      <t>2</t>
    </r>
    <r>
      <rPr>
        <b/>
        <sz val="11"/>
        <color indexed="9"/>
        <rFont val="Arial"/>
        <family val="2"/>
      </rPr>
      <t xml:space="preserve"> emission reductions</t>
    </r>
    <phoneticPr fontId="4"/>
  </si>
  <si>
    <r>
      <t>tCO</t>
    </r>
    <r>
      <rPr>
        <vertAlign val="subscript"/>
        <sz val="11"/>
        <color indexed="8"/>
        <rFont val="Arial"/>
        <family val="2"/>
      </rPr>
      <t>2</t>
    </r>
    <r>
      <rPr>
        <sz val="11"/>
        <color indexed="8"/>
        <rFont val="Arial"/>
        <family val="2"/>
      </rPr>
      <t>/p</t>
    </r>
    <phoneticPr fontId="4"/>
  </si>
  <si>
    <t>[Monitoring option]</t>
    <phoneticPr fontId="4"/>
  </si>
  <si>
    <t>Option A</t>
    <phoneticPr fontId="4"/>
  </si>
  <si>
    <t>Based on public data which is measured by entities other than the project participants (Data used: publicly recognized data such as statistical data and specifications)</t>
    <phoneticPr fontId="4"/>
  </si>
  <si>
    <t>Option B</t>
    <phoneticPr fontId="4"/>
  </si>
  <si>
    <t>Based on the amount of transaction which is measured directly using measuring equipment (Data used: commercial evidence such as invoices)</t>
    <phoneticPr fontId="4"/>
  </si>
  <si>
    <t>Option C</t>
    <phoneticPr fontId="4"/>
  </si>
  <si>
    <t>Based on the actual measurement using measuring equipment (Data used: measured values)</t>
    <phoneticPr fontId="4"/>
  </si>
  <si>
    <r>
      <t xml:space="preserve">Parameters to be monitored </t>
    </r>
    <r>
      <rPr>
        <b/>
        <i/>
        <sz val="11"/>
        <color indexed="9"/>
        <rFont val="Arial"/>
        <family val="2"/>
      </rPr>
      <t>ex post</t>
    </r>
    <phoneticPr fontId="3"/>
  </si>
  <si>
    <r>
      <t xml:space="preserve">Project-specific parameters to be fixed </t>
    </r>
    <r>
      <rPr>
        <b/>
        <i/>
        <sz val="11"/>
        <color indexed="9"/>
        <rFont val="Arial"/>
        <family val="2"/>
      </rPr>
      <t>ex ante</t>
    </r>
    <phoneticPr fontId="3"/>
  </si>
  <si>
    <r>
      <rPr>
        <b/>
        <i/>
        <sz val="11"/>
        <color theme="0"/>
        <rFont val="Arial"/>
        <family val="2"/>
      </rPr>
      <t>Ex-ante</t>
    </r>
    <r>
      <rPr>
        <b/>
        <sz val="11"/>
        <color theme="0"/>
        <rFont val="Arial"/>
        <family val="2"/>
      </rPr>
      <t xml:space="preserve"> estimation of emissions</t>
    </r>
    <phoneticPr fontId="3"/>
  </si>
  <si>
    <t>Parameters</t>
    <phoneticPr fontId="3"/>
  </si>
  <si>
    <r>
      <rPr>
        <sz val="11"/>
        <rFont val="Arial"/>
        <family val="2"/>
      </rPr>
      <t>Chiller</t>
    </r>
    <r>
      <rPr>
        <i/>
        <sz val="11"/>
        <rFont val="Arial"/>
        <family val="2"/>
      </rPr>
      <t xml:space="preserve"> i</t>
    </r>
    <phoneticPr fontId="4"/>
  </si>
  <si>
    <r>
      <t>EC</t>
    </r>
    <r>
      <rPr>
        <vertAlign val="subscript"/>
        <sz val="11"/>
        <rFont val="Arial"/>
        <family val="2"/>
      </rPr>
      <t>PJ,i,p</t>
    </r>
    <phoneticPr fontId="4"/>
  </si>
  <si>
    <r>
      <t>FC</t>
    </r>
    <r>
      <rPr>
        <vertAlign val="subscript"/>
        <sz val="11"/>
        <rFont val="Arial"/>
        <family val="2"/>
      </rPr>
      <t>PJ,p</t>
    </r>
    <phoneticPr fontId="4"/>
  </si>
  <si>
    <r>
      <t>EG</t>
    </r>
    <r>
      <rPr>
        <vertAlign val="subscript"/>
        <sz val="11"/>
        <rFont val="Arial"/>
        <family val="2"/>
      </rPr>
      <t>PJ,p</t>
    </r>
    <phoneticPr fontId="4"/>
  </si>
  <si>
    <r>
      <t>EF</t>
    </r>
    <r>
      <rPr>
        <vertAlign val="subscript"/>
        <sz val="11"/>
        <rFont val="Arial"/>
        <family val="2"/>
      </rPr>
      <t>elec</t>
    </r>
    <phoneticPr fontId="4"/>
  </si>
  <si>
    <r>
      <t>T</t>
    </r>
    <r>
      <rPr>
        <vertAlign val="subscript"/>
        <sz val="11"/>
        <rFont val="Arial"/>
        <family val="2"/>
      </rPr>
      <t>cooling-out,i</t>
    </r>
    <phoneticPr fontId="4"/>
  </si>
  <si>
    <r>
      <t>T</t>
    </r>
    <r>
      <rPr>
        <vertAlign val="subscript"/>
        <sz val="11"/>
        <rFont val="Arial"/>
        <family val="2"/>
      </rPr>
      <t>chilled-out,i</t>
    </r>
    <phoneticPr fontId="4"/>
  </si>
  <si>
    <r>
      <t>COP</t>
    </r>
    <r>
      <rPr>
        <vertAlign val="subscript"/>
        <sz val="11"/>
        <rFont val="Arial"/>
        <family val="2"/>
      </rPr>
      <t>RE,i</t>
    </r>
    <phoneticPr fontId="4"/>
  </si>
  <si>
    <r>
      <t>COP</t>
    </r>
    <r>
      <rPr>
        <vertAlign val="subscript"/>
        <sz val="11"/>
        <rFont val="Arial"/>
        <family val="2"/>
      </rPr>
      <t>PJ,i</t>
    </r>
    <phoneticPr fontId="4"/>
  </si>
  <si>
    <r>
      <t>COP</t>
    </r>
    <r>
      <rPr>
        <vertAlign val="subscript"/>
        <sz val="11"/>
        <rFont val="Arial"/>
        <family val="2"/>
      </rPr>
      <t>PJ,tc,i</t>
    </r>
    <phoneticPr fontId="4"/>
  </si>
  <si>
    <r>
      <t>η</t>
    </r>
    <r>
      <rPr>
        <vertAlign val="subscript"/>
        <sz val="11"/>
        <rFont val="Arial"/>
        <family val="2"/>
      </rPr>
      <t>elec</t>
    </r>
    <phoneticPr fontId="4"/>
  </si>
  <si>
    <r>
      <t>NCV</t>
    </r>
    <r>
      <rPr>
        <vertAlign val="subscript"/>
        <sz val="11"/>
        <rFont val="Arial"/>
        <family val="2"/>
      </rPr>
      <t>fuel</t>
    </r>
    <phoneticPr fontId="4"/>
  </si>
  <si>
    <r>
      <t>EF</t>
    </r>
    <r>
      <rPr>
        <vertAlign val="subscript"/>
        <sz val="11"/>
        <rFont val="Arial"/>
        <family val="2"/>
      </rPr>
      <t>fuel</t>
    </r>
    <phoneticPr fontId="4"/>
  </si>
  <si>
    <r>
      <t>RE</t>
    </r>
    <r>
      <rPr>
        <vertAlign val="subscript"/>
        <sz val="11"/>
        <rFont val="Arial"/>
        <family val="2"/>
      </rPr>
      <t>i,p</t>
    </r>
    <phoneticPr fontId="4"/>
  </si>
  <si>
    <r>
      <t>ER</t>
    </r>
    <r>
      <rPr>
        <vertAlign val="subscript"/>
        <sz val="11"/>
        <rFont val="Arial"/>
        <family val="2"/>
      </rPr>
      <t>i,p</t>
    </r>
    <phoneticPr fontId="4"/>
  </si>
  <si>
    <t>Description of data</t>
    <phoneticPr fontId="3"/>
  </si>
  <si>
    <t>Project
chiller
No.</t>
    <phoneticPr fontId="3"/>
  </si>
  <si>
    <r>
      <t xml:space="preserve">The amount of fuel input for power generation during monitoring period </t>
    </r>
    <r>
      <rPr>
        <i/>
        <sz val="11"/>
        <rFont val="Arial"/>
        <family val="2"/>
      </rPr>
      <t>p</t>
    </r>
    <phoneticPr fontId="3"/>
  </si>
  <si>
    <r>
      <t xml:space="preserve">The amount of electricity generated during the monitoring period </t>
    </r>
    <r>
      <rPr>
        <i/>
        <sz val="11"/>
        <rFont val="Arial"/>
        <family val="2"/>
      </rPr>
      <t>p</t>
    </r>
    <phoneticPr fontId="3"/>
  </si>
  <si>
    <r>
      <t xml:space="preserve">Output cooling water temperature of project chiller </t>
    </r>
    <r>
      <rPr>
        <i/>
        <sz val="11"/>
        <rFont val="Arial"/>
        <family val="2"/>
      </rPr>
      <t>i</t>
    </r>
    <r>
      <rPr>
        <sz val="11"/>
        <rFont val="Arial"/>
        <family val="2"/>
      </rPr>
      <t xml:space="preserve"> set under the project specific condition</t>
    </r>
    <phoneticPr fontId="4"/>
  </si>
  <si>
    <r>
      <t xml:space="preserve">Output chilled water temperature of project chiller </t>
    </r>
    <r>
      <rPr>
        <i/>
        <sz val="11"/>
        <rFont val="Arial"/>
        <family val="2"/>
      </rPr>
      <t>i</t>
    </r>
    <r>
      <rPr>
        <sz val="11"/>
        <rFont val="Arial"/>
        <family val="2"/>
      </rPr>
      <t xml:space="preserve"> set under the project specific condition</t>
    </r>
    <phoneticPr fontId="4"/>
  </si>
  <si>
    <r>
      <t xml:space="preserve">COP of reference chiller </t>
    </r>
    <r>
      <rPr>
        <i/>
        <sz val="11"/>
        <rFont val="Arial"/>
        <family val="2"/>
      </rPr>
      <t>i</t>
    </r>
    <r>
      <rPr>
        <sz val="11"/>
        <rFont val="Arial"/>
        <family val="2"/>
      </rPr>
      <t xml:space="preserve"> under the standardizing temperature conditions</t>
    </r>
    <phoneticPr fontId="4"/>
  </si>
  <si>
    <r>
      <t xml:space="preserve">COP of project chiller </t>
    </r>
    <r>
      <rPr>
        <i/>
        <sz val="11"/>
        <rFont val="Arial"/>
        <family val="2"/>
      </rPr>
      <t>i</t>
    </r>
    <r>
      <rPr>
        <sz val="11"/>
        <rFont val="Arial"/>
        <family val="2"/>
      </rPr>
      <t xml:space="preserve"> under the project specific conditions</t>
    </r>
    <phoneticPr fontId="4"/>
  </si>
  <si>
    <r>
      <t xml:space="preserve">COP of project chiller </t>
    </r>
    <r>
      <rPr>
        <i/>
        <sz val="11"/>
        <rFont val="Arial"/>
        <family val="2"/>
      </rPr>
      <t>i</t>
    </r>
    <r>
      <rPr>
        <sz val="11"/>
        <rFont val="Arial"/>
        <family val="2"/>
      </rPr>
      <t xml:space="preserve"> calculated under the standardizing temperature conditions</t>
    </r>
    <phoneticPr fontId="4"/>
  </si>
  <si>
    <t>Net calorific value of consumed fuel</t>
    <phoneticPr fontId="4"/>
  </si>
  <si>
    <r>
      <t>CO</t>
    </r>
    <r>
      <rPr>
        <vertAlign val="subscript"/>
        <sz val="11"/>
        <rFont val="Arial"/>
        <family val="2"/>
      </rPr>
      <t>2</t>
    </r>
    <r>
      <rPr>
        <sz val="11"/>
        <rFont val="Arial"/>
        <family val="2"/>
      </rPr>
      <t xml:space="preserve"> emission factor of consumed fuel</t>
    </r>
    <phoneticPr fontId="4"/>
  </si>
  <si>
    <r>
      <t xml:space="preserve">Reference emissions of project chiller </t>
    </r>
    <r>
      <rPr>
        <i/>
        <sz val="11"/>
        <rFont val="Arial"/>
        <family val="2"/>
      </rPr>
      <t>i</t>
    </r>
    <r>
      <rPr>
        <sz val="11"/>
        <rFont val="Arial"/>
        <family val="2"/>
      </rPr>
      <t xml:space="preserve"> during the period </t>
    </r>
    <r>
      <rPr>
        <i/>
        <sz val="11"/>
        <rFont val="Arial"/>
        <family val="2"/>
      </rPr>
      <t>p</t>
    </r>
    <phoneticPr fontId="3"/>
  </si>
  <si>
    <r>
      <t xml:space="preserve">Project emissions of project chiller </t>
    </r>
    <r>
      <rPr>
        <i/>
        <sz val="11"/>
        <rFont val="Arial"/>
        <family val="2"/>
      </rPr>
      <t>i</t>
    </r>
    <r>
      <rPr>
        <sz val="11"/>
        <rFont val="Arial"/>
        <family val="2"/>
      </rPr>
      <t xml:space="preserve"> during the period </t>
    </r>
    <r>
      <rPr>
        <i/>
        <sz val="11"/>
        <rFont val="Arial"/>
        <family val="2"/>
      </rPr>
      <t>p</t>
    </r>
    <phoneticPr fontId="3"/>
  </si>
  <si>
    <r>
      <t>Emissions reductions by 
the project chiller</t>
    </r>
    <r>
      <rPr>
        <i/>
        <sz val="11"/>
        <rFont val="Arial"/>
        <family val="2"/>
      </rPr>
      <t xml:space="preserve"> i </t>
    </r>
    <r>
      <rPr>
        <sz val="11"/>
        <rFont val="Arial"/>
        <family val="2"/>
      </rPr>
      <t xml:space="preserve">during the period </t>
    </r>
    <r>
      <rPr>
        <i/>
        <sz val="11"/>
        <rFont val="Arial"/>
        <family val="2"/>
      </rPr>
      <t>p</t>
    </r>
    <phoneticPr fontId="3"/>
  </si>
  <si>
    <t>Units</t>
    <phoneticPr fontId="3"/>
  </si>
  <si>
    <t>-</t>
    <phoneticPr fontId="3"/>
  </si>
  <si>
    <t>MWh/p</t>
    <phoneticPr fontId="4"/>
  </si>
  <si>
    <t>mass or weight/p</t>
    <phoneticPr fontId="4"/>
  </si>
  <si>
    <r>
      <t>tCO</t>
    </r>
    <r>
      <rPr>
        <vertAlign val="subscript"/>
        <sz val="11"/>
        <rFont val="Arial"/>
        <family val="2"/>
      </rPr>
      <t>2</t>
    </r>
    <r>
      <rPr>
        <sz val="11"/>
        <rFont val="Arial"/>
        <family val="2"/>
      </rPr>
      <t>/MWh</t>
    </r>
    <phoneticPr fontId="4"/>
  </si>
  <si>
    <t>degree Celsius</t>
    <phoneticPr fontId="4"/>
  </si>
  <si>
    <t>-</t>
    <phoneticPr fontId="4"/>
  </si>
  <si>
    <t>%</t>
    <phoneticPr fontId="4"/>
  </si>
  <si>
    <t>GJ/mass or weight</t>
    <phoneticPr fontId="4"/>
  </si>
  <si>
    <r>
      <t>tCO</t>
    </r>
    <r>
      <rPr>
        <vertAlign val="subscript"/>
        <sz val="11"/>
        <rFont val="Arial"/>
        <family val="2"/>
      </rPr>
      <t>2</t>
    </r>
    <r>
      <rPr>
        <sz val="11"/>
        <rFont val="Arial"/>
        <family val="2"/>
      </rPr>
      <t>/GJ</t>
    </r>
    <phoneticPr fontId="4"/>
  </si>
  <si>
    <r>
      <t>tCO</t>
    </r>
    <r>
      <rPr>
        <vertAlign val="subscript"/>
        <sz val="11"/>
        <rFont val="Arial"/>
        <family val="2"/>
      </rPr>
      <t>2</t>
    </r>
    <r>
      <rPr>
        <sz val="11"/>
        <rFont val="Arial"/>
        <family val="2"/>
      </rPr>
      <t>/p</t>
    </r>
    <phoneticPr fontId="3"/>
  </si>
  <si>
    <t>Estimated values</t>
    <phoneticPr fontId="3"/>
  </si>
  <si>
    <t>1(U-R-4/1&amp;2)</t>
    <phoneticPr fontId="3"/>
  </si>
  <si>
    <t>2(U-R-5/1&amp;2)</t>
    <phoneticPr fontId="3"/>
  </si>
  <si>
    <t>3(U-R-6/1&amp;2)</t>
    <phoneticPr fontId="3"/>
  </si>
  <si>
    <t>Total</t>
    <phoneticPr fontId="3"/>
  </si>
  <si>
    <t>-</t>
    <phoneticPr fontId="3"/>
  </si>
  <si>
    <t>1. Calculations for emission reductions</t>
    <phoneticPr fontId="4"/>
  </si>
  <si>
    <t>Fuel type</t>
    <phoneticPr fontId="4"/>
  </si>
  <si>
    <t>Value</t>
    <phoneticPr fontId="4"/>
  </si>
  <si>
    <t>Units</t>
    <phoneticPr fontId="4"/>
  </si>
  <si>
    <r>
      <t xml:space="preserve">Emission reductions during the period </t>
    </r>
    <r>
      <rPr>
        <i/>
        <sz val="11"/>
        <color indexed="8"/>
        <rFont val="Arial"/>
        <family val="2"/>
      </rPr>
      <t>p</t>
    </r>
    <phoneticPr fontId="4"/>
  </si>
  <si>
    <t>N/A</t>
    <phoneticPr fontId="3"/>
  </si>
  <si>
    <r>
      <t>tCO</t>
    </r>
    <r>
      <rPr>
        <vertAlign val="subscript"/>
        <sz val="11"/>
        <color indexed="8"/>
        <rFont val="Arial"/>
        <family val="2"/>
      </rPr>
      <t>2</t>
    </r>
    <r>
      <rPr>
        <sz val="11"/>
        <color indexed="8"/>
        <rFont val="Arial"/>
        <family val="2"/>
      </rPr>
      <t>/p</t>
    </r>
    <phoneticPr fontId="4"/>
  </si>
  <si>
    <r>
      <t>ER</t>
    </r>
    <r>
      <rPr>
        <vertAlign val="subscript"/>
        <sz val="11"/>
        <color indexed="8"/>
        <rFont val="Arial"/>
        <family val="2"/>
      </rPr>
      <t>p</t>
    </r>
    <phoneticPr fontId="4"/>
  </si>
  <si>
    <t>2. Calculations for reference emissions</t>
    <phoneticPr fontId="4"/>
  </si>
  <si>
    <r>
      <t xml:space="preserve">Reference emissions during the period </t>
    </r>
    <r>
      <rPr>
        <i/>
        <sz val="11"/>
        <color indexed="8"/>
        <rFont val="Arial"/>
        <family val="2"/>
      </rPr>
      <t>p</t>
    </r>
    <phoneticPr fontId="4"/>
  </si>
  <si>
    <t>N/A</t>
    <phoneticPr fontId="3"/>
  </si>
  <si>
    <t>[List of Default Values]</t>
    <phoneticPr fontId="4"/>
  </si>
  <si>
    <r>
      <t>COP</t>
    </r>
    <r>
      <rPr>
        <vertAlign val="subscript"/>
        <sz val="11"/>
        <rFont val="Arial"/>
        <family val="2"/>
      </rPr>
      <t>RE,i</t>
    </r>
    <r>
      <rPr>
        <sz val="11"/>
        <rFont val="Arial"/>
        <family val="2"/>
      </rPr>
      <t xml:space="preserve"> for inverter type</t>
    </r>
    <phoneticPr fontId="3"/>
  </si>
  <si>
    <r>
      <t>COP</t>
    </r>
    <r>
      <rPr>
        <vertAlign val="subscript"/>
        <sz val="11"/>
        <rFont val="Arial"/>
        <family val="2"/>
      </rPr>
      <t>RE,i</t>
    </r>
    <r>
      <rPr>
        <sz val="11"/>
        <rFont val="Arial"/>
        <family val="2"/>
      </rPr>
      <t xml:space="preserve"> (300</t>
    </r>
    <r>
      <rPr>
        <sz val="11"/>
        <rFont val="Arial Unicode MS"/>
        <family val="3"/>
        <charset val="128"/>
      </rPr>
      <t>≤</t>
    </r>
    <r>
      <rPr>
        <sz val="11"/>
        <rFont val="Arial"/>
        <family val="2"/>
      </rPr>
      <t>x&lt;450USRt)</t>
    </r>
    <phoneticPr fontId="4"/>
  </si>
  <si>
    <r>
      <t>COP</t>
    </r>
    <r>
      <rPr>
        <vertAlign val="subscript"/>
        <sz val="11"/>
        <rFont val="Arial"/>
        <family val="2"/>
      </rPr>
      <t>RE,i</t>
    </r>
    <r>
      <rPr>
        <sz val="11"/>
        <rFont val="Arial"/>
        <family val="2"/>
      </rPr>
      <t xml:space="preserve"> (450</t>
    </r>
    <r>
      <rPr>
        <sz val="11"/>
        <rFont val="Arial Unicode MS"/>
        <family val="3"/>
        <charset val="128"/>
      </rPr>
      <t>≤</t>
    </r>
    <r>
      <rPr>
        <sz val="11"/>
        <rFont val="Arial"/>
        <family val="2"/>
      </rPr>
      <t>x</t>
    </r>
    <r>
      <rPr>
        <sz val="11"/>
        <rFont val="Arial Unicode MS"/>
        <family val="3"/>
        <charset val="128"/>
      </rPr>
      <t>&lt;</t>
    </r>
    <r>
      <rPr>
        <sz val="11"/>
        <rFont val="Arial"/>
        <family val="2"/>
      </rPr>
      <t>550USRt)</t>
    </r>
    <phoneticPr fontId="4"/>
  </si>
  <si>
    <r>
      <t>COP</t>
    </r>
    <r>
      <rPr>
        <vertAlign val="subscript"/>
        <sz val="11"/>
        <rFont val="Arial"/>
        <family val="2"/>
      </rPr>
      <t>RE,i</t>
    </r>
    <r>
      <rPr>
        <sz val="11"/>
        <rFont val="Arial"/>
        <family val="2"/>
      </rPr>
      <t xml:space="preserve"> (550</t>
    </r>
    <r>
      <rPr>
        <sz val="11"/>
        <rFont val="Arial Unicode MS"/>
        <family val="3"/>
        <charset val="128"/>
      </rPr>
      <t>≤</t>
    </r>
    <r>
      <rPr>
        <sz val="11"/>
        <rFont val="Arial"/>
        <family val="2"/>
      </rPr>
      <t>x</t>
    </r>
    <r>
      <rPr>
        <sz val="11"/>
        <rFont val="Arial Unicode MS"/>
        <family val="3"/>
        <charset val="128"/>
      </rPr>
      <t>&lt;</t>
    </r>
    <r>
      <rPr>
        <sz val="11"/>
        <rFont val="Arial"/>
        <family val="2"/>
      </rPr>
      <t>825USRt)</t>
    </r>
    <phoneticPr fontId="4"/>
  </si>
  <si>
    <r>
      <t>COP</t>
    </r>
    <r>
      <rPr>
        <vertAlign val="subscript"/>
        <sz val="11"/>
        <rFont val="Arial"/>
        <family val="2"/>
      </rPr>
      <t>RE,i</t>
    </r>
    <r>
      <rPr>
        <sz val="11"/>
        <rFont val="Arial"/>
        <family val="2"/>
      </rPr>
      <t xml:space="preserve"> (825</t>
    </r>
    <r>
      <rPr>
        <sz val="11"/>
        <rFont val="Arial Unicode MS"/>
        <family val="3"/>
        <charset val="128"/>
      </rPr>
      <t>≤</t>
    </r>
    <r>
      <rPr>
        <sz val="11"/>
        <rFont val="Arial"/>
        <family val="2"/>
      </rPr>
      <t>x</t>
    </r>
    <r>
      <rPr>
        <sz val="11"/>
        <rFont val="Arial Unicode MS"/>
        <family val="3"/>
        <charset val="128"/>
      </rPr>
      <t>≤</t>
    </r>
    <r>
      <rPr>
        <sz val="11"/>
        <rFont val="Arial"/>
        <family val="2"/>
      </rPr>
      <t>1,500USRt)</t>
    </r>
    <phoneticPr fontId="4"/>
  </si>
  <si>
    <r>
      <t>TD</t>
    </r>
    <r>
      <rPr>
        <vertAlign val="subscript"/>
        <sz val="11"/>
        <rFont val="Arial"/>
        <family val="2"/>
      </rPr>
      <t>cooling</t>
    </r>
    <phoneticPr fontId="4"/>
  </si>
  <si>
    <t>degree Celsius</t>
    <phoneticPr fontId="4"/>
  </si>
  <si>
    <r>
      <t>TD</t>
    </r>
    <r>
      <rPr>
        <vertAlign val="subscript"/>
        <sz val="11"/>
        <rFont val="Arial"/>
        <family val="2"/>
      </rPr>
      <t>chilled</t>
    </r>
    <phoneticPr fontId="4"/>
  </si>
  <si>
    <t>General Manager
(stationed in Japan)</t>
    <phoneticPr fontId="3"/>
  </si>
  <si>
    <t>Responsible for project management.</t>
    <phoneticPr fontId="3"/>
  </si>
  <si>
    <t>Person-in-charge of the Project
(stationed in Japan)</t>
    <phoneticPr fontId="3"/>
  </si>
  <si>
    <t>Responsible for facilities, including reporting preparations, equipment adjustments, monitoring and making monitoring report</t>
    <phoneticPr fontId="3"/>
  </si>
  <si>
    <t>General Manager
(stationed in Thailand)</t>
    <phoneticPr fontId="3"/>
  </si>
  <si>
    <t>Responsible for equipment management and MRV surveys.</t>
    <phoneticPr fontId="3"/>
  </si>
  <si>
    <t>Person-in-charge of the Project
(stationed in Thailand)</t>
    <phoneticPr fontId="3"/>
  </si>
  <si>
    <t>Responsible for data collecting.</t>
    <phoneticPr fontId="3"/>
  </si>
  <si>
    <t>Option C</t>
    <phoneticPr fontId="4"/>
  </si>
  <si>
    <t>Monitored data</t>
    <phoneticPr fontId="4"/>
  </si>
  <si>
    <r>
      <t>Data is measured by measuring equipments in the factory.
- Specification of measuring equipments:</t>
    </r>
    <r>
      <rPr>
        <sz val="11"/>
        <rFont val="ＭＳ Ｐゴシック"/>
        <family val="3"/>
        <charset val="128"/>
      </rPr>
      <t xml:space="preserve">
</t>
    </r>
    <r>
      <rPr>
        <sz val="11"/>
        <rFont val="Arial"/>
        <family val="2"/>
      </rPr>
      <t xml:space="preserve">  1) Electrical power meter is applied for measurement of electrical power consumption of project chiller.
  2) Meter is certified in compliance with national/international standards on electrical power meter.
- Measuring and recording:
</t>
    </r>
    <r>
      <rPr>
        <sz val="11"/>
        <rFont val="ＭＳ Ｐゴシック"/>
        <family val="3"/>
        <charset val="128"/>
      </rPr>
      <t>　</t>
    </r>
    <r>
      <rPr>
        <sz val="11"/>
        <rFont val="Arial"/>
        <family val="2"/>
      </rPr>
      <t xml:space="preserve">1) Measured data is  recorded and stored in the measuring equipments.
</t>
    </r>
    <r>
      <rPr>
        <sz val="11"/>
        <rFont val="ＭＳ Ｐゴシック"/>
        <family val="3"/>
        <charset val="128"/>
      </rPr>
      <t>　</t>
    </r>
    <r>
      <rPr>
        <sz val="11"/>
        <rFont val="Arial"/>
        <family val="2"/>
      </rPr>
      <t>2) Recorded data is checked its integrity once a month by responsible staff.
- Calibration:
  The electrical power meter is calibrated by the manufacturer at the time of factory shipment, and the performance of meter is guaranteed by the manufacturer for ten years without a calibration.
- Measuring and recording:
  The data monitored and required for verification and issuance will be kept and archived electronically for two years after the final issuance of credits.</t>
    </r>
    <phoneticPr fontId="4"/>
  </si>
  <si>
    <t>Continuously</t>
    <phoneticPr fontId="4"/>
  </si>
  <si>
    <t>(2)</t>
    <phoneticPr fontId="4"/>
  </si>
  <si>
    <t>mass or weight/p</t>
    <phoneticPr fontId="4"/>
  </si>
  <si>
    <t>Data is collected and recorded from the invoices by the fuel supply company.</t>
    <phoneticPr fontId="4"/>
  </si>
  <si>
    <r>
      <t>EG</t>
    </r>
    <r>
      <rPr>
        <vertAlign val="subscript"/>
        <sz val="11"/>
        <rFont val="Arial"/>
        <family val="2"/>
      </rPr>
      <t>PJ,p</t>
    </r>
    <phoneticPr fontId="4"/>
  </si>
  <si>
    <r>
      <t>T</t>
    </r>
    <r>
      <rPr>
        <vertAlign val="subscript"/>
        <sz val="11"/>
        <rFont val="Arial"/>
        <family val="2"/>
      </rPr>
      <t>cooling-out,i</t>
    </r>
    <phoneticPr fontId="4"/>
  </si>
  <si>
    <r>
      <t xml:space="preserve">Output cooling water temperature of project chiller </t>
    </r>
    <r>
      <rPr>
        <i/>
        <sz val="11"/>
        <rFont val="Arial"/>
        <family val="2"/>
      </rPr>
      <t>i</t>
    </r>
    <r>
      <rPr>
        <sz val="11"/>
        <rFont val="Arial"/>
        <family val="2"/>
      </rPr>
      <t xml:space="preserve"> set under the project specific condition</t>
    </r>
    <phoneticPr fontId="4"/>
  </si>
  <si>
    <t>degree Celsius</t>
    <phoneticPr fontId="4"/>
  </si>
  <si>
    <r>
      <t>T</t>
    </r>
    <r>
      <rPr>
        <vertAlign val="subscript"/>
        <sz val="11"/>
        <rFont val="Arial"/>
        <family val="2"/>
      </rPr>
      <t>chilled-out,i</t>
    </r>
    <phoneticPr fontId="4"/>
  </si>
  <si>
    <r>
      <t>COP</t>
    </r>
    <r>
      <rPr>
        <vertAlign val="subscript"/>
        <sz val="11"/>
        <rFont val="Arial"/>
        <family val="2"/>
      </rPr>
      <t>RE,i</t>
    </r>
    <phoneticPr fontId="4"/>
  </si>
  <si>
    <r>
      <t xml:space="preserve">COP of reference chiller </t>
    </r>
    <r>
      <rPr>
        <i/>
        <sz val="11"/>
        <rFont val="Arial"/>
        <family val="2"/>
      </rPr>
      <t>i</t>
    </r>
    <r>
      <rPr>
        <sz val="11"/>
        <rFont val="Arial"/>
        <family val="2"/>
      </rPr>
      <t xml:space="preserve"> under the standardizing temperature conditions</t>
    </r>
    <phoneticPr fontId="4"/>
  </si>
  <si>
    <t>-</t>
    <phoneticPr fontId="4"/>
  </si>
  <si>
    <r>
      <t>COP</t>
    </r>
    <r>
      <rPr>
        <vertAlign val="subscript"/>
        <sz val="11"/>
        <rFont val="Arial"/>
        <family val="2"/>
      </rPr>
      <t>PJ,i</t>
    </r>
    <phoneticPr fontId="4"/>
  </si>
  <si>
    <r>
      <t>COP</t>
    </r>
    <r>
      <rPr>
        <vertAlign val="subscript"/>
        <sz val="11"/>
        <rFont val="Arial"/>
        <family val="2"/>
      </rPr>
      <t>PJ,tc,i</t>
    </r>
    <phoneticPr fontId="4"/>
  </si>
  <si>
    <r>
      <t xml:space="preserve">COP of project chiller </t>
    </r>
    <r>
      <rPr>
        <i/>
        <sz val="11"/>
        <rFont val="Arial"/>
        <family val="2"/>
      </rPr>
      <t>i</t>
    </r>
    <r>
      <rPr>
        <sz val="11"/>
        <rFont val="Arial"/>
        <family val="2"/>
      </rPr>
      <t xml:space="preserve"> calculated under the standardizing temperature conditions</t>
    </r>
    <phoneticPr fontId="4"/>
  </si>
  <si>
    <t>-</t>
    <phoneticPr fontId="4"/>
  </si>
  <si>
    <r>
      <t>NCV</t>
    </r>
    <r>
      <rPr>
        <vertAlign val="subscript"/>
        <sz val="11"/>
        <rFont val="Arial"/>
        <family val="2"/>
      </rPr>
      <t>fuel</t>
    </r>
    <phoneticPr fontId="4"/>
  </si>
  <si>
    <t>GJ/mass or weight</t>
    <phoneticPr fontId="4"/>
  </si>
  <si>
    <r>
      <t>EF</t>
    </r>
    <r>
      <rPr>
        <vertAlign val="subscript"/>
        <sz val="11"/>
        <rFont val="Arial"/>
        <family val="2"/>
      </rPr>
      <t>fuel</t>
    </r>
    <phoneticPr fontId="4"/>
  </si>
  <si>
    <r>
      <t>CO</t>
    </r>
    <r>
      <rPr>
        <vertAlign val="subscript"/>
        <sz val="11"/>
        <rFont val="Arial"/>
        <family val="2"/>
      </rPr>
      <t>2</t>
    </r>
    <r>
      <rPr>
        <sz val="11"/>
        <rFont val="Arial"/>
        <family val="2"/>
      </rPr>
      <t xml:space="preserve"> emission factor of consumed fuel</t>
    </r>
    <phoneticPr fontId="4"/>
  </si>
  <si>
    <r>
      <t>tCO</t>
    </r>
    <r>
      <rPr>
        <vertAlign val="subscript"/>
        <sz val="11"/>
        <rFont val="Arial"/>
        <family val="2"/>
      </rPr>
      <t>2</t>
    </r>
    <r>
      <rPr>
        <sz val="11"/>
        <rFont val="Arial"/>
        <family val="2"/>
      </rPr>
      <t>/GJ</t>
    </r>
    <phoneticPr fontId="4"/>
  </si>
  <si>
    <r>
      <t xml:space="preserve">Table3: </t>
    </r>
    <r>
      <rPr>
        <b/>
        <i/>
        <sz val="11"/>
        <color indexed="8"/>
        <rFont val="Arial"/>
        <family val="2"/>
      </rPr>
      <t xml:space="preserve">Ex-post </t>
    </r>
    <r>
      <rPr>
        <b/>
        <sz val="11"/>
        <color indexed="8"/>
        <rFont val="Arial"/>
        <family val="2"/>
      </rPr>
      <t>calculation of CO</t>
    </r>
    <r>
      <rPr>
        <b/>
        <vertAlign val="subscript"/>
        <sz val="11"/>
        <color indexed="8"/>
        <rFont val="Arial"/>
        <family val="2"/>
      </rPr>
      <t>2</t>
    </r>
    <r>
      <rPr>
        <b/>
        <sz val="11"/>
        <color indexed="8"/>
        <rFont val="Arial"/>
        <family val="2"/>
      </rPr>
      <t xml:space="preserve"> emission reductions</t>
    </r>
    <phoneticPr fontId="4"/>
  </si>
  <si>
    <r>
      <t>tCO</t>
    </r>
    <r>
      <rPr>
        <vertAlign val="subscript"/>
        <sz val="11"/>
        <color indexed="8"/>
        <rFont val="Arial"/>
        <family val="2"/>
      </rPr>
      <t>2</t>
    </r>
    <r>
      <rPr>
        <sz val="11"/>
        <color indexed="8"/>
        <rFont val="Arial"/>
        <family val="2"/>
      </rPr>
      <t>/p</t>
    </r>
    <phoneticPr fontId="4"/>
  </si>
  <si>
    <t>[Monitoring option]</t>
    <phoneticPr fontId="4"/>
  </si>
  <si>
    <t>Option A</t>
    <phoneticPr fontId="4"/>
  </si>
  <si>
    <t>Based on public data which is measured by entities other than the project participants (Data used: publicly recognized data such as statistical data and specifications)</t>
    <phoneticPr fontId="4"/>
  </si>
  <si>
    <t>Option B</t>
    <phoneticPr fontId="4"/>
  </si>
  <si>
    <t>Based on the amount of transaction which is measured directly using measuring equipment (Data used: commercial evidence such as invoices)</t>
  </si>
  <si>
    <t>Option C</t>
    <phoneticPr fontId="4"/>
  </si>
  <si>
    <t>Based on the actual measurement using measuring equipment (Data used: measured values)</t>
  </si>
  <si>
    <r>
      <rPr>
        <b/>
        <i/>
        <sz val="11"/>
        <color theme="0"/>
        <rFont val="Arial"/>
        <family val="2"/>
      </rPr>
      <t xml:space="preserve">Ex-post </t>
    </r>
    <r>
      <rPr>
        <b/>
        <sz val="11"/>
        <color theme="0"/>
        <rFont val="Arial"/>
        <family val="2"/>
      </rPr>
      <t>calculation of emissions</t>
    </r>
    <phoneticPr fontId="3"/>
  </si>
  <si>
    <t>Parameters</t>
    <phoneticPr fontId="3"/>
  </si>
  <si>
    <r>
      <rPr>
        <sz val="11"/>
        <rFont val="Arial"/>
        <family val="2"/>
      </rPr>
      <t>Chiller</t>
    </r>
    <r>
      <rPr>
        <i/>
        <sz val="11"/>
        <rFont val="Arial"/>
        <family val="2"/>
      </rPr>
      <t xml:space="preserve"> i</t>
    </r>
    <phoneticPr fontId="4"/>
  </si>
  <si>
    <r>
      <t>T</t>
    </r>
    <r>
      <rPr>
        <vertAlign val="subscript"/>
        <sz val="11"/>
        <rFont val="Arial"/>
        <family val="2"/>
      </rPr>
      <t>cooling-out,i</t>
    </r>
    <phoneticPr fontId="4"/>
  </si>
  <si>
    <r>
      <t>COP</t>
    </r>
    <r>
      <rPr>
        <vertAlign val="subscript"/>
        <sz val="11"/>
        <rFont val="Arial"/>
        <family val="2"/>
      </rPr>
      <t>RE,i</t>
    </r>
    <phoneticPr fontId="4"/>
  </si>
  <si>
    <r>
      <t>COP</t>
    </r>
    <r>
      <rPr>
        <vertAlign val="subscript"/>
        <sz val="11"/>
        <rFont val="Arial"/>
        <family val="2"/>
      </rPr>
      <t>PJ,tc,i</t>
    </r>
    <phoneticPr fontId="4"/>
  </si>
  <si>
    <r>
      <t>EF</t>
    </r>
    <r>
      <rPr>
        <vertAlign val="subscript"/>
        <sz val="11"/>
        <rFont val="Arial"/>
        <family val="2"/>
      </rPr>
      <t>fuel</t>
    </r>
    <phoneticPr fontId="4"/>
  </si>
  <si>
    <r>
      <t>CO</t>
    </r>
    <r>
      <rPr>
        <vertAlign val="subscript"/>
        <sz val="11"/>
        <rFont val="Arial"/>
        <family val="2"/>
      </rPr>
      <t>2</t>
    </r>
    <r>
      <rPr>
        <sz val="11"/>
        <rFont val="Arial"/>
        <family val="2"/>
      </rPr>
      <t xml:space="preserve"> emission factor of consumed fuel</t>
    </r>
    <phoneticPr fontId="4"/>
  </si>
  <si>
    <r>
      <t xml:space="preserve">Reference emissions of project chiller </t>
    </r>
    <r>
      <rPr>
        <i/>
        <sz val="11"/>
        <rFont val="Arial"/>
        <family val="2"/>
      </rPr>
      <t>i</t>
    </r>
    <r>
      <rPr>
        <sz val="11"/>
        <rFont val="Arial"/>
        <family val="2"/>
      </rPr>
      <t xml:space="preserve"> during the period </t>
    </r>
    <r>
      <rPr>
        <i/>
        <sz val="11"/>
        <rFont val="Arial"/>
        <family val="2"/>
      </rPr>
      <t>p</t>
    </r>
    <phoneticPr fontId="3"/>
  </si>
  <si>
    <r>
      <t xml:space="preserve">Project emissions of project chiller </t>
    </r>
    <r>
      <rPr>
        <i/>
        <sz val="11"/>
        <rFont val="Arial"/>
        <family val="2"/>
      </rPr>
      <t>i</t>
    </r>
    <r>
      <rPr>
        <sz val="11"/>
        <rFont val="Arial"/>
        <family val="2"/>
      </rPr>
      <t xml:space="preserve"> during the period </t>
    </r>
    <r>
      <rPr>
        <i/>
        <sz val="11"/>
        <rFont val="Arial"/>
        <family val="2"/>
      </rPr>
      <t>p</t>
    </r>
    <phoneticPr fontId="3"/>
  </si>
  <si>
    <r>
      <t>Emissions reductions by 
the project chiller</t>
    </r>
    <r>
      <rPr>
        <i/>
        <sz val="11"/>
        <rFont val="Arial"/>
        <family val="2"/>
      </rPr>
      <t xml:space="preserve"> i </t>
    </r>
    <r>
      <rPr>
        <sz val="11"/>
        <rFont val="Arial"/>
        <family val="2"/>
      </rPr>
      <t xml:space="preserve">during the period </t>
    </r>
    <r>
      <rPr>
        <i/>
        <sz val="11"/>
        <rFont val="Arial"/>
        <family val="2"/>
      </rPr>
      <t>p</t>
    </r>
    <phoneticPr fontId="3"/>
  </si>
  <si>
    <t>Units</t>
    <phoneticPr fontId="3"/>
  </si>
  <si>
    <r>
      <t>tCO</t>
    </r>
    <r>
      <rPr>
        <vertAlign val="subscript"/>
        <sz val="11"/>
        <rFont val="Arial"/>
        <family val="2"/>
      </rPr>
      <t>2</t>
    </r>
    <r>
      <rPr>
        <sz val="11"/>
        <rFont val="Arial"/>
        <family val="2"/>
      </rPr>
      <t>/GJ</t>
    </r>
    <phoneticPr fontId="4"/>
  </si>
  <si>
    <t>Value</t>
    <phoneticPr fontId="4"/>
  </si>
  <si>
    <r>
      <t>tCO</t>
    </r>
    <r>
      <rPr>
        <vertAlign val="subscript"/>
        <sz val="11"/>
        <color indexed="8"/>
        <rFont val="Arial"/>
        <family val="2"/>
      </rPr>
      <t>2</t>
    </r>
    <r>
      <rPr>
        <sz val="11"/>
        <color indexed="8"/>
        <rFont val="Arial"/>
        <family val="2"/>
      </rPr>
      <t>/p</t>
    </r>
    <phoneticPr fontId="4"/>
  </si>
  <si>
    <r>
      <t>RE</t>
    </r>
    <r>
      <rPr>
        <vertAlign val="subscript"/>
        <sz val="11"/>
        <color indexed="8"/>
        <rFont val="Arial"/>
        <family val="2"/>
      </rPr>
      <t>p</t>
    </r>
    <phoneticPr fontId="4"/>
  </si>
  <si>
    <r>
      <t xml:space="preserve">Reference emissions during the period </t>
    </r>
    <r>
      <rPr>
        <i/>
        <sz val="11"/>
        <color indexed="8"/>
        <rFont val="Arial"/>
        <family val="2"/>
      </rPr>
      <t>p</t>
    </r>
    <phoneticPr fontId="4"/>
  </si>
  <si>
    <r>
      <t>tCO</t>
    </r>
    <r>
      <rPr>
        <vertAlign val="subscript"/>
        <sz val="11"/>
        <color indexed="8"/>
        <rFont val="Arial"/>
        <family val="2"/>
      </rPr>
      <t>2</t>
    </r>
    <r>
      <rPr>
        <sz val="11"/>
        <color indexed="8"/>
        <rFont val="Arial"/>
        <family val="2"/>
      </rPr>
      <t>/p</t>
    </r>
    <phoneticPr fontId="4"/>
  </si>
  <si>
    <r>
      <t>RE</t>
    </r>
    <r>
      <rPr>
        <vertAlign val="subscript"/>
        <sz val="11"/>
        <color indexed="8"/>
        <rFont val="Arial"/>
        <family val="2"/>
      </rPr>
      <t>p</t>
    </r>
    <phoneticPr fontId="4"/>
  </si>
  <si>
    <t>3. Calculations of the project emissions</t>
    <phoneticPr fontId="4"/>
  </si>
  <si>
    <r>
      <t xml:space="preserve">Project emissions during the period </t>
    </r>
    <r>
      <rPr>
        <i/>
        <sz val="11"/>
        <color indexed="8"/>
        <rFont val="Arial"/>
        <family val="2"/>
      </rPr>
      <t>p</t>
    </r>
    <phoneticPr fontId="4"/>
  </si>
  <si>
    <t>N/A</t>
    <phoneticPr fontId="3"/>
  </si>
  <si>
    <r>
      <t>tCO</t>
    </r>
    <r>
      <rPr>
        <vertAlign val="subscript"/>
        <sz val="11"/>
        <rFont val="Arial"/>
        <family val="2"/>
      </rPr>
      <t>2</t>
    </r>
    <r>
      <rPr>
        <sz val="11"/>
        <rFont val="Arial"/>
        <family val="2"/>
      </rPr>
      <t>/p</t>
    </r>
    <phoneticPr fontId="4"/>
  </si>
  <si>
    <r>
      <t>PE</t>
    </r>
    <r>
      <rPr>
        <vertAlign val="subscript"/>
        <sz val="11"/>
        <rFont val="Arial"/>
        <family val="2"/>
      </rPr>
      <t>p</t>
    </r>
    <phoneticPr fontId="4"/>
  </si>
  <si>
    <r>
      <t xml:space="preserve">Project emissions during the period </t>
    </r>
    <r>
      <rPr>
        <i/>
        <sz val="11"/>
        <color indexed="8"/>
        <rFont val="Arial"/>
        <family val="2"/>
      </rPr>
      <t>p</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</si>
</sst>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0_ ;[Red]\-#,##0\ "/>
    <numFmt numFmtId="177" formatCode="#,##0.000_ ;[Red]\-#,##0.000\ "/>
    <numFmt numFmtId="178" formatCode="0.00_ "/>
    <numFmt numFmtId="179" formatCode="#,##0.00_ ;[Red]\-#,##0.00\ "/>
    <numFmt numFmtId="180" formatCode="0.0"/>
    <numFmt numFmtId="181" formatCode="0_ "/>
    <numFmt numFmtId="182" formatCode="#,##0.0000_ ;[Red]\-#,##0.0000\ "/>
    <numFmt numFmtId="183" formatCode="0.000_ ;[Red]\-0.000\ "/>
    <numFmt numFmtId="184" formatCode="0_ ;[Red]\-0\ "/>
    <numFmt numFmtId="185" formatCode="#,##0.00_ "/>
    <numFmt numFmtId="186" formatCode="#,##0.0000_ "/>
    <numFmt numFmtId="187" formatCode="0.0_ "/>
    <numFmt numFmtId="188" formatCode="#,##0.0;[Red]\-#,##0.0"/>
    <numFmt numFmtId="189" formatCode="_-* #,##0.00_-;\-* #,##0.00_-;_-* &quot;-&quot;??_-;_-@_-"/>
    <numFmt numFmtId="190" formatCode="_-* #,##0.0_-;\-* #,##0.0_-;_-* &quot;-&quot;??_-;_-@_-"/>
    <numFmt numFmtId="191" formatCode="0.0000_ ;[Red]\-0.0000\ "/>
    <numFmt numFmtId="192" formatCode="#,##0.00_);[Red]\(#,##0.00\)"/>
    <numFmt numFmtId="193" formatCode="0.0000_ "/>
    <numFmt numFmtId="194" formatCode="#,##0.0_ "/>
  </numFmts>
  <fonts count="33" x14ac:knownFonts="1">
    <font>
      <sz val="11"/>
      <color theme="1"/>
      <name val="ＭＳ Ｐゴシック"/>
      <family val="3"/>
      <charset val="128"/>
      <scheme val="minor"/>
    </font>
    <font>
      <sz val="11"/>
      <color theme="1"/>
      <name val="ＭＳ Ｐゴシック"/>
      <family val="3"/>
      <charset val="128"/>
      <scheme val="minor"/>
    </font>
    <font>
      <sz val="11"/>
      <color indexed="8"/>
      <name val="Arial"/>
      <family val="2"/>
    </font>
    <font>
      <sz val="6"/>
      <name val="ＭＳ Ｐゴシック"/>
      <family val="3"/>
      <charset val="128"/>
      <scheme val="minor"/>
    </font>
    <font>
      <sz val="6"/>
      <name val="ＭＳ Ｐゴシック"/>
      <family val="3"/>
      <charset val="128"/>
    </font>
    <font>
      <b/>
      <sz val="12"/>
      <color indexed="9"/>
      <name val="Arial"/>
      <family val="2"/>
    </font>
    <font>
      <b/>
      <sz val="11"/>
      <color indexed="9"/>
      <name val="Arial"/>
      <family val="2"/>
    </font>
    <font>
      <b/>
      <sz val="11"/>
      <color indexed="8"/>
      <name val="Arial"/>
      <family val="2"/>
    </font>
    <font>
      <sz val="11"/>
      <name val="Arial"/>
      <family val="2"/>
    </font>
    <font>
      <vertAlign val="subscript"/>
      <sz val="11"/>
      <name val="Arial"/>
      <family val="2"/>
    </font>
    <font>
      <i/>
      <sz val="11"/>
      <name val="Arial"/>
      <family val="2"/>
    </font>
    <font>
      <sz val="11"/>
      <color indexed="8"/>
      <name val="ＭＳ Ｐゴシック"/>
      <family val="3"/>
      <charset val="128"/>
    </font>
    <font>
      <sz val="11"/>
      <name val="ＭＳ Ｐゴシック"/>
      <family val="3"/>
      <charset val="128"/>
    </font>
    <font>
      <i/>
      <sz val="11"/>
      <color indexed="8"/>
      <name val="Arial"/>
      <family val="2"/>
    </font>
    <font>
      <vertAlign val="subscript"/>
      <sz val="11"/>
      <color indexed="8"/>
      <name val="Arial"/>
      <family val="2"/>
    </font>
    <font>
      <b/>
      <sz val="11"/>
      <name val="Arial"/>
      <family val="2"/>
    </font>
    <font>
      <sz val="11"/>
      <color rgb="FF000000"/>
      <name val="Arial"/>
      <family val="2"/>
    </font>
    <font>
      <b/>
      <sz val="11"/>
      <color theme="1"/>
      <name val="Arial"/>
      <family val="2"/>
    </font>
    <font>
      <b/>
      <i/>
      <sz val="11"/>
      <color indexed="9"/>
      <name val="Arial"/>
      <family val="2"/>
    </font>
    <font>
      <b/>
      <sz val="11"/>
      <color theme="0"/>
      <name val="Arial"/>
      <family val="2"/>
    </font>
    <font>
      <b/>
      <i/>
      <sz val="11"/>
      <color theme="0"/>
      <name val="Arial"/>
      <family val="2"/>
    </font>
    <font>
      <sz val="11"/>
      <color theme="0"/>
      <name val="Arial"/>
      <family val="2"/>
    </font>
    <font>
      <sz val="11"/>
      <color theme="1"/>
      <name val="Arial"/>
      <family val="2"/>
    </font>
    <font>
      <vertAlign val="superscript"/>
      <sz val="11"/>
      <name val="Arial"/>
      <family val="2"/>
    </font>
    <font>
      <vertAlign val="subscript"/>
      <sz val="11"/>
      <color rgb="FF000000"/>
      <name val="Arial"/>
      <family val="2"/>
    </font>
    <font>
      <b/>
      <i/>
      <sz val="11"/>
      <color indexed="8"/>
      <name val="Arial"/>
      <family val="2"/>
    </font>
    <font>
      <b/>
      <vertAlign val="subscript"/>
      <sz val="11"/>
      <color indexed="8"/>
      <name val="Arial"/>
      <family val="2"/>
    </font>
    <font>
      <b/>
      <vertAlign val="subscript"/>
      <sz val="11"/>
      <color indexed="9"/>
      <name val="Arial"/>
      <family val="2"/>
    </font>
    <font>
      <sz val="11"/>
      <color rgb="FFFF0000"/>
      <name val="Arial"/>
      <family val="2"/>
    </font>
    <font>
      <b/>
      <i/>
      <sz val="11"/>
      <color theme="1"/>
      <name val="Arial"/>
      <family val="2"/>
    </font>
    <font>
      <sz val="14"/>
      <name val="AngsanaUPC"/>
      <family val="1"/>
    </font>
    <font>
      <sz val="10"/>
      <name val="Arial"/>
      <family val="2"/>
    </font>
    <font>
      <sz val="11"/>
      <name val="Arial Unicode MS"/>
      <family val="3"/>
      <charset val="128"/>
    </font>
  </fonts>
  <fills count="11">
    <fill>
      <patternFill patternType="none"/>
    </fill>
    <fill>
      <patternFill patternType="gray125"/>
    </fill>
    <fill>
      <patternFill patternType="solid">
        <fgColor theme="9" tint="0.59999389629810485"/>
        <bgColor indexed="65"/>
      </patternFill>
    </fill>
    <fill>
      <patternFill patternType="solid">
        <fgColor theme="3" tint="0.79998168889431442"/>
        <bgColor indexed="64"/>
      </patternFill>
    </fill>
    <fill>
      <patternFill patternType="solid">
        <fgColor indexed="9"/>
        <bgColor indexed="64"/>
      </patternFill>
    </fill>
    <fill>
      <patternFill patternType="solid">
        <fgColor rgb="FFC5D9F1"/>
        <bgColor indexed="64"/>
      </patternFill>
    </fill>
    <fill>
      <patternFill patternType="solid">
        <fgColor theme="3" tint="-0.24994659260841701"/>
        <bgColor indexed="64"/>
      </patternFill>
    </fill>
    <fill>
      <patternFill patternType="solid">
        <fgColor theme="3" tint="-0.499984740745262"/>
        <bgColor indexed="64"/>
      </patternFill>
    </fill>
    <fill>
      <patternFill patternType="solid">
        <fgColor theme="3" tint="0.59996337778862885"/>
        <bgColor indexed="64"/>
      </patternFill>
    </fill>
    <fill>
      <patternFill patternType="solid">
        <fgColor theme="5" tint="0.79998168889431442"/>
        <bgColor indexed="64"/>
      </patternFill>
    </fill>
    <fill>
      <patternFill patternType="solid">
        <fgColor rgb="FFF2DCDB"/>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indexed="23"/>
      </left>
      <right/>
      <top style="thin">
        <color indexed="23"/>
      </top>
      <bottom style="medium">
        <color indexed="10"/>
      </bottom>
      <diagonal/>
    </border>
    <border>
      <left/>
      <right style="thin">
        <color indexed="23"/>
      </right>
      <top style="thin">
        <color indexed="23"/>
      </top>
      <bottom style="medium">
        <color indexed="10"/>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thin">
        <color indexed="23"/>
      </left>
      <right style="thin">
        <color indexed="23"/>
      </right>
      <top style="thin">
        <color indexed="23"/>
      </top>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style="thin">
        <color theme="1" tint="0.34998626667073579"/>
      </left>
      <right style="thin">
        <color indexed="23"/>
      </right>
      <top style="thin">
        <color indexed="23"/>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1" tint="0.34998626667073579"/>
      </left>
      <right style="thin">
        <color theme="1" tint="0.34998626667073579"/>
      </right>
      <top style="thin">
        <color theme="1" tint="0.34998626667073579"/>
      </top>
      <bottom style="thin">
        <color indexed="23"/>
      </bottom>
      <diagonal/>
    </border>
    <border>
      <left style="thin">
        <color theme="1" tint="0.34998626667073579"/>
      </left>
      <right style="thin">
        <color theme="1" tint="0.34998626667073579"/>
      </right>
      <top style="thin">
        <color indexed="23"/>
      </top>
      <bottom style="thin">
        <color indexed="23"/>
      </bottom>
      <diagonal/>
    </border>
    <border>
      <left style="thin">
        <color indexed="23"/>
      </left>
      <right/>
      <top style="thin">
        <color indexed="23"/>
      </top>
      <bottom/>
      <diagonal/>
    </border>
    <border>
      <left/>
      <right/>
      <top style="thin">
        <color indexed="23"/>
      </top>
      <bottom style="thin">
        <color indexed="23"/>
      </bottom>
      <diagonal/>
    </border>
    <border>
      <left style="medium">
        <color rgb="FFFF0000"/>
      </left>
      <right style="medium">
        <color rgb="FFFF0000"/>
      </right>
      <top style="medium">
        <color rgb="FFFF0000"/>
      </top>
      <bottom style="medium">
        <color rgb="FFFF0000"/>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indexed="23"/>
      </top>
      <bottom/>
      <diagonal/>
    </border>
    <border>
      <left/>
      <right style="thin">
        <color indexed="23"/>
      </right>
      <top style="thin">
        <color indexed="23"/>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style="thin">
        <color indexed="64"/>
      </top>
      <bottom style="thin">
        <color indexed="64"/>
      </bottom>
      <diagonal/>
    </border>
    <border>
      <left style="thin">
        <color theme="1" tint="0.34998626667073579"/>
      </left>
      <right style="thin">
        <color theme="1" tint="0.34998626667073579"/>
      </right>
      <top style="thin">
        <color theme="1" tint="0.34998626667073579"/>
      </top>
      <bottom/>
      <diagonal/>
    </border>
    <border>
      <left style="thin">
        <color indexed="23"/>
      </left>
      <right style="thin">
        <color theme="1" tint="0.34998626667073579"/>
      </right>
      <top style="thin">
        <color indexed="23"/>
      </top>
      <bottom/>
      <diagonal/>
    </border>
    <border>
      <left style="thin">
        <color indexed="64"/>
      </left>
      <right style="thin">
        <color indexed="64"/>
      </right>
      <top style="thin">
        <color indexed="23"/>
      </top>
      <bottom style="thin">
        <color indexed="64"/>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1" fillId="0" borderId="0" applyFont="0" applyFill="0" applyBorder="0" applyAlignment="0" applyProtection="0">
      <alignment vertical="center"/>
    </xf>
    <xf numFmtId="0" fontId="1" fillId="2" borderId="0" applyNumberFormat="0" applyBorder="0" applyAlignment="0" applyProtection="0">
      <alignment vertical="center"/>
    </xf>
    <xf numFmtId="189" fontId="30" fillId="0" borderId="0" applyFont="0" applyFill="0" applyBorder="0" applyAlignment="0" applyProtection="0"/>
    <xf numFmtId="40" fontId="1" fillId="0" borderId="0" applyFont="0" applyFill="0" applyBorder="0" applyAlignment="0" applyProtection="0">
      <alignment vertical="center"/>
    </xf>
  </cellStyleXfs>
  <cellXfs count="246">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8" fillId="0" borderId="1" xfId="0" applyFont="1" applyFill="1" applyBorder="1" applyAlignment="1" applyProtection="1">
      <alignment vertical="center" wrapText="1"/>
      <protection locked="0"/>
    </xf>
    <xf numFmtId="0" fontId="8" fillId="4" borderId="1" xfId="0" applyFont="1" applyFill="1" applyBorder="1" applyAlignment="1" applyProtection="1">
      <alignment vertical="center" wrapText="1"/>
      <protection locked="0"/>
    </xf>
    <xf numFmtId="0" fontId="2" fillId="0" borderId="0" xfId="0" applyFont="1" applyBorder="1">
      <alignment vertical="center"/>
    </xf>
    <xf numFmtId="0" fontId="2" fillId="0" borderId="0" xfId="0" applyFont="1" applyAlignment="1">
      <alignment horizontal="center" vertical="center"/>
    </xf>
    <xf numFmtId="0" fontId="2" fillId="0" borderId="0" xfId="0" applyFont="1" applyFill="1" applyBorder="1">
      <alignment vertical="center"/>
    </xf>
    <xf numFmtId="0" fontId="8" fillId="0" borderId="0" xfId="0" applyFont="1" applyFill="1" applyBorder="1" applyAlignment="1">
      <alignment horizontal="left" vertical="center"/>
    </xf>
    <xf numFmtId="0" fontId="8" fillId="0" borderId="0" xfId="0" applyFont="1" applyFill="1" applyBorder="1">
      <alignment vertical="center"/>
    </xf>
    <xf numFmtId="0" fontId="2" fillId="4" borderId="0" xfId="0" applyFont="1" applyFill="1" applyBorder="1">
      <alignment vertical="center"/>
    </xf>
    <xf numFmtId="0" fontId="8" fillId="0" borderId="2" xfId="0" applyFont="1" applyBorder="1" applyProtection="1">
      <alignment vertical="center"/>
      <protection locked="0"/>
    </xf>
    <xf numFmtId="0" fontId="6" fillId="6" borderId="14" xfId="0" applyFont="1" applyFill="1" applyBorder="1">
      <alignment vertical="center"/>
    </xf>
    <xf numFmtId="0" fontId="2" fillId="6" borderId="14" xfId="0" applyFont="1" applyFill="1" applyBorder="1">
      <alignment vertical="center"/>
    </xf>
    <xf numFmtId="0" fontId="6" fillId="6" borderId="14" xfId="0" applyFont="1" applyFill="1" applyBorder="1" applyAlignment="1">
      <alignment horizontal="center" vertical="center"/>
    </xf>
    <xf numFmtId="0" fontId="6" fillId="6" borderId="14" xfId="0" applyFont="1" applyFill="1" applyBorder="1" applyAlignment="1">
      <alignment horizontal="center" vertical="center" shrinkToFit="1"/>
    </xf>
    <xf numFmtId="0" fontId="2" fillId="8" borderId="14" xfId="0" applyFont="1" applyFill="1" applyBorder="1">
      <alignment vertical="center"/>
    </xf>
    <xf numFmtId="0" fontId="2" fillId="0" borderId="14" xfId="0" applyFont="1" applyBorder="1" applyAlignment="1">
      <alignment horizontal="center" vertical="center"/>
    </xf>
    <xf numFmtId="0" fontId="2" fillId="0" borderId="14" xfId="0" applyFont="1" applyFill="1" applyBorder="1" applyAlignment="1">
      <alignment horizontal="center" vertical="center"/>
    </xf>
    <xf numFmtId="0" fontId="2" fillId="3" borderId="14" xfId="0" applyFont="1" applyFill="1" applyBorder="1">
      <alignment vertical="center"/>
    </xf>
    <xf numFmtId="0" fontId="2" fillId="8" borderId="14" xfId="0" applyFont="1" applyFill="1" applyBorder="1" applyAlignment="1">
      <alignment vertical="center"/>
    </xf>
    <xf numFmtId="0" fontId="8" fillId="0" borderId="14" xfId="0" applyFont="1" applyBorder="1" applyAlignment="1">
      <alignment horizontal="center" vertical="center"/>
    </xf>
    <xf numFmtId="0" fontId="6" fillId="6" borderId="16" xfId="0" applyFont="1" applyFill="1" applyBorder="1">
      <alignment vertical="center"/>
    </xf>
    <xf numFmtId="0" fontId="2" fillId="6" borderId="15" xfId="0" applyFont="1" applyFill="1" applyBorder="1">
      <alignment vertical="center"/>
    </xf>
    <xf numFmtId="0" fontId="2" fillId="6" borderId="17" xfId="0" applyFont="1" applyFill="1" applyBorder="1">
      <alignment vertical="center"/>
    </xf>
    <xf numFmtId="0" fontId="2" fillId="8" borderId="16" xfId="0" applyFont="1" applyFill="1" applyBorder="1" applyAlignment="1">
      <alignment vertical="center"/>
    </xf>
    <xf numFmtId="0" fontId="2" fillId="8" borderId="15" xfId="0" applyFont="1" applyFill="1" applyBorder="1">
      <alignment vertical="center"/>
    </xf>
    <xf numFmtId="0" fontId="2" fillId="8" borderId="16" xfId="0" applyFont="1" applyFill="1" applyBorder="1">
      <alignment vertical="center"/>
    </xf>
    <xf numFmtId="180" fontId="2" fillId="9" borderId="2" xfId="0" applyNumberFormat="1" applyFont="1" applyFill="1" applyBorder="1" applyAlignment="1">
      <alignment horizontal="center" vertical="center"/>
    </xf>
    <xf numFmtId="38" fontId="2" fillId="9" borderId="2" xfId="1" applyFont="1" applyFill="1" applyBorder="1" applyAlignment="1">
      <alignment horizontal="center" vertical="center" wrapText="1"/>
    </xf>
    <xf numFmtId="0" fontId="2" fillId="0" borderId="0" xfId="0" applyFont="1" applyFill="1" applyBorder="1" applyAlignment="1">
      <alignment horizontal="center" vertical="center" wrapText="1"/>
    </xf>
    <xf numFmtId="180" fontId="2" fillId="0" borderId="0" xfId="0" applyNumberFormat="1" applyFont="1" applyFill="1" applyBorder="1" applyAlignment="1">
      <alignment horizontal="center" vertical="center"/>
    </xf>
    <xf numFmtId="38" fontId="2" fillId="0" borderId="0" xfId="1" applyFont="1" applyFill="1" applyBorder="1" applyAlignment="1">
      <alignment horizontal="center" vertical="center"/>
    </xf>
    <xf numFmtId="0" fontId="2" fillId="0" borderId="0" xfId="0" applyFont="1" applyFill="1" applyBorder="1" applyAlignment="1">
      <alignment horizontal="center" vertical="center"/>
    </xf>
    <xf numFmtId="0" fontId="2" fillId="9" borderId="11" xfId="0" applyFont="1" applyFill="1" applyBorder="1" applyAlignment="1">
      <alignment horizontal="center" vertical="center"/>
    </xf>
    <xf numFmtId="40" fontId="8" fillId="0" borderId="11" xfId="1" applyNumberFormat="1" applyFont="1" applyBorder="1" applyProtection="1">
      <alignment vertical="center"/>
      <protection locked="0"/>
    </xf>
    <xf numFmtId="176" fontId="8" fillId="5" borderId="1" xfId="1" applyNumberFormat="1" applyFont="1" applyFill="1" applyBorder="1" applyAlignment="1" applyProtection="1">
      <alignment horizontal="right" vertical="center"/>
    </xf>
    <xf numFmtId="0" fontId="2" fillId="9" borderId="2" xfId="0" applyFont="1" applyFill="1" applyBorder="1" applyAlignment="1">
      <alignment horizontal="center" vertical="center" wrapText="1"/>
    </xf>
    <xf numFmtId="0" fontId="16" fillId="10" borderId="2" xfId="0" applyFont="1" applyFill="1" applyBorder="1" applyAlignment="1">
      <alignment horizontal="center" vertical="center"/>
    </xf>
    <xf numFmtId="38" fontId="2" fillId="9" borderId="2" xfId="1" applyFont="1" applyFill="1" applyBorder="1" applyAlignment="1">
      <alignment horizontal="center" vertical="center"/>
    </xf>
    <xf numFmtId="0" fontId="2" fillId="9" borderId="2" xfId="0" applyFont="1" applyFill="1" applyBorder="1" applyAlignment="1">
      <alignment horizontal="center" vertical="center"/>
    </xf>
    <xf numFmtId="38" fontId="8" fillId="9" borderId="2" xfId="1" applyFont="1" applyFill="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8" fillId="0" borderId="24" xfId="0" applyFont="1" applyBorder="1" applyAlignment="1">
      <alignment horizontal="center" vertical="center"/>
    </xf>
    <xf numFmtId="0" fontId="6" fillId="6" borderId="16" xfId="0" applyFont="1" applyFill="1" applyBorder="1" applyAlignment="1">
      <alignment horizontal="center" vertical="center"/>
    </xf>
    <xf numFmtId="0" fontId="6" fillId="6" borderId="17" xfId="0" applyFont="1" applyFill="1" applyBorder="1">
      <alignment vertical="center"/>
    </xf>
    <xf numFmtId="179" fontId="8" fillId="0" borderId="22" xfId="0" applyNumberFormat="1" applyFont="1" applyBorder="1" applyAlignment="1">
      <alignment vertical="center"/>
    </xf>
    <xf numFmtId="179" fontId="8" fillId="0" borderId="15" xfId="0" applyNumberFormat="1" applyFont="1" applyFill="1" applyBorder="1" applyAlignment="1">
      <alignment vertical="center"/>
    </xf>
    <xf numFmtId="179" fontId="2" fillId="0" borderId="22" xfId="0" applyNumberFormat="1" applyFont="1" applyBorder="1" applyAlignment="1">
      <alignment vertical="center"/>
    </xf>
    <xf numFmtId="0" fontId="2" fillId="0" borderId="0" xfId="0" applyFont="1" applyProtection="1">
      <alignment vertical="center"/>
    </xf>
    <xf numFmtId="0" fontId="2" fillId="0" borderId="0" xfId="0" applyFont="1" applyAlignment="1" applyProtection="1">
      <alignment horizontal="right" vertical="center"/>
    </xf>
    <xf numFmtId="0" fontId="5" fillId="7" borderId="0" xfId="0" applyFont="1" applyFill="1" applyAlignment="1" applyProtection="1">
      <alignment vertical="center"/>
    </xf>
    <xf numFmtId="0" fontId="6" fillId="7" borderId="0" xfId="0" applyFont="1" applyFill="1" applyAlignment="1" applyProtection="1">
      <alignment vertical="center"/>
    </xf>
    <xf numFmtId="0" fontId="6" fillId="7" borderId="0" xfId="0" applyFont="1" applyFill="1" applyAlignment="1" applyProtection="1">
      <alignment horizontal="right" vertical="center"/>
    </xf>
    <xf numFmtId="0" fontId="7" fillId="0" borderId="0" xfId="0" applyFont="1" applyFill="1" applyBorder="1" applyProtection="1">
      <alignment vertical="center"/>
    </xf>
    <xf numFmtId="0" fontId="6" fillId="6" borderId="1" xfId="0" applyFont="1" applyFill="1" applyBorder="1" applyAlignment="1" applyProtection="1">
      <alignment horizontal="center" vertical="center" wrapText="1"/>
    </xf>
    <xf numFmtId="0" fontId="2" fillId="0" borderId="0" xfId="0" applyFont="1" applyAlignment="1" applyProtection="1">
      <alignment vertical="center" wrapText="1"/>
    </xf>
    <xf numFmtId="0" fontId="8" fillId="3" borderId="1" xfId="0" quotePrefix="1"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0" fontId="8" fillId="3" borderId="19" xfId="0" applyFont="1" applyFill="1" applyBorder="1" applyAlignment="1" applyProtection="1">
      <alignment vertical="center" wrapText="1"/>
    </xf>
    <xf numFmtId="176" fontId="16" fillId="5" borderId="1" xfId="1" applyNumberFormat="1" applyFont="1" applyFill="1" applyBorder="1" applyAlignment="1" applyProtection="1">
      <alignment horizontal="right" vertical="center"/>
    </xf>
    <xf numFmtId="0" fontId="8" fillId="3" borderId="1" xfId="0" applyFont="1" applyFill="1" applyBorder="1" applyAlignment="1" applyProtection="1">
      <alignment vertical="center"/>
    </xf>
    <xf numFmtId="0" fontId="2" fillId="0" borderId="0" xfId="0" applyFont="1" applyFill="1" applyProtection="1">
      <alignment vertical="center"/>
    </xf>
    <xf numFmtId="0" fontId="8" fillId="3" borderId="1" xfId="0" applyFont="1" applyFill="1" applyBorder="1" applyAlignment="1" applyProtection="1">
      <alignment vertical="center" wrapText="1"/>
    </xf>
    <xf numFmtId="0" fontId="8" fillId="3" borderId="1" xfId="0" applyFont="1" applyFill="1" applyBorder="1" applyAlignment="1" applyProtection="1">
      <alignment horizontal="center" vertical="center"/>
    </xf>
    <xf numFmtId="177" fontId="8" fillId="5" borderId="1" xfId="1" applyNumberFormat="1" applyFont="1" applyFill="1" applyBorder="1" applyProtection="1">
      <alignment vertical="center"/>
    </xf>
    <xf numFmtId="177" fontId="8" fillId="3" borderId="1" xfId="1" applyNumberFormat="1" applyFont="1" applyFill="1" applyBorder="1" applyProtection="1">
      <alignment vertical="center"/>
    </xf>
    <xf numFmtId="0" fontId="8" fillId="3" borderId="1" xfId="0" quotePrefix="1" applyFont="1" applyFill="1" applyBorder="1" applyAlignment="1" applyProtection="1">
      <alignment vertical="center" wrapText="1"/>
    </xf>
    <xf numFmtId="0" fontId="7" fillId="0" borderId="0" xfId="0" applyFont="1" applyProtection="1">
      <alignment vertical="center"/>
    </xf>
    <xf numFmtId="0" fontId="6" fillId="6" borderId="1" xfId="0" applyFont="1" applyFill="1" applyBorder="1" applyAlignment="1" applyProtection="1">
      <alignment horizontal="center" vertical="center"/>
    </xf>
    <xf numFmtId="0" fontId="2" fillId="3" borderId="7" xfId="0" applyFont="1" applyFill="1" applyBorder="1" applyProtection="1">
      <alignment vertical="center"/>
    </xf>
    <xf numFmtId="0" fontId="2" fillId="0" borderId="0" xfId="0" applyFont="1" applyBorder="1" applyProtection="1">
      <alignment vertical="center"/>
    </xf>
    <xf numFmtId="38" fontId="2" fillId="0" borderId="0" xfId="1" applyFont="1" applyProtection="1">
      <alignment vertical="center"/>
    </xf>
    <xf numFmtId="0" fontId="2" fillId="0" borderId="1" xfId="0" applyFont="1" applyFill="1" applyBorder="1" applyProtection="1">
      <alignment vertical="center"/>
    </xf>
    <xf numFmtId="0" fontId="2" fillId="0" borderId="0" xfId="0" applyFont="1" applyFill="1" applyBorder="1" applyAlignment="1" applyProtection="1">
      <alignment horizontal="left" vertical="center" wrapText="1"/>
    </xf>
    <xf numFmtId="0" fontId="22" fillId="0" borderId="0" xfId="0" applyFont="1" applyProtection="1">
      <alignment vertical="center"/>
    </xf>
    <xf numFmtId="0" fontId="22" fillId="0" borderId="0" xfId="0" applyFont="1" applyAlignment="1" applyProtection="1">
      <alignment horizontal="right" vertical="center"/>
    </xf>
    <xf numFmtId="0" fontId="17" fillId="0" borderId="0" xfId="0" applyFont="1" applyProtection="1">
      <alignment vertical="center"/>
    </xf>
    <xf numFmtId="0" fontId="17" fillId="6" borderId="2" xfId="0" applyFont="1" applyFill="1" applyBorder="1" applyProtection="1">
      <alignment vertical="center"/>
    </xf>
    <xf numFmtId="0" fontId="6" fillId="6" borderId="10" xfId="0" applyFont="1" applyFill="1" applyBorder="1" applyAlignment="1" applyProtection="1">
      <alignment vertical="center" wrapText="1"/>
    </xf>
    <xf numFmtId="0" fontId="19" fillId="6" borderId="10" xfId="0" applyFont="1" applyFill="1" applyBorder="1" applyAlignment="1" applyProtection="1">
      <alignment horizontal="center" vertical="center" wrapText="1"/>
    </xf>
    <xf numFmtId="0" fontId="21" fillId="6" borderId="2" xfId="0" applyFont="1" applyFill="1" applyBorder="1" applyAlignment="1" applyProtection="1">
      <alignment vertical="center" wrapText="1"/>
    </xf>
    <xf numFmtId="0" fontId="10" fillId="3" borderId="2" xfId="0"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xf>
    <xf numFmtId="0" fontId="8" fillId="3" borderId="2" xfId="0" applyFont="1" applyFill="1" applyBorder="1" applyAlignment="1" applyProtection="1">
      <alignment vertical="center" wrapText="1"/>
    </xf>
    <xf numFmtId="0" fontId="8" fillId="3" borderId="13" xfId="0" applyFont="1" applyFill="1" applyBorder="1" applyAlignment="1" applyProtection="1">
      <alignment vertical="center" wrapText="1"/>
    </xf>
    <xf numFmtId="0" fontId="8" fillId="3" borderId="9" xfId="0" applyFont="1" applyFill="1" applyBorder="1" applyAlignment="1" applyProtection="1">
      <alignment vertical="center" wrapText="1"/>
    </xf>
    <xf numFmtId="0" fontId="8" fillId="3" borderId="20" xfId="0" applyFont="1" applyFill="1" applyBorder="1" applyAlignment="1" applyProtection="1">
      <alignment vertical="center" wrapText="1"/>
    </xf>
    <xf numFmtId="0" fontId="8" fillId="3" borderId="8" xfId="0" applyFont="1" applyFill="1" applyBorder="1" applyAlignment="1" applyProtection="1">
      <alignment vertical="center" wrapText="1"/>
    </xf>
    <xf numFmtId="0" fontId="8" fillId="3" borderId="2" xfId="0" applyFont="1" applyFill="1" applyBorder="1" applyAlignment="1" applyProtection="1">
      <alignment horizontal="left" vertical="center" wrapText="1"/>
    </xf>
    <xf numFmtId="0" fontId="8" fillId="3" borderId="2" xfId="0" applyFont="1" applyFill="1" applyBorder="1" applyAlignment="1" applyProtection="1">
      <alignment horizontal="center" vertical="center" wrapText="1"/>
    </xf>
    <xf numFmtId="0" fontId="8" fillId="3" borderId="1" xfId="0" quotePrefix="1" applyFont="1" applyFill="1" applyBorder="1" applyAlignment="1" applyProtection="1">
      <alignment horizontal="center" vertical="center" wrapText="1"/>
    </xf>
    <xf numFmtId="177" fontId="8" fillId="5" borderId="2" xfId="1" applyNumberFormat="1" applyFont="1" applyFill="1" applyBorder="1" applyProtection="1">
      <alignment vertical="center"/>
    </xf>
    <xf numFmtId="177" fontId="16" fillId="5" borderId="2" xfId="0" applyNumberFormat="1" applyFont="1" applyFill="1" applyBorder="1" applyProtection="1">
      <alignment vertical="center"/>
    </xf>
    <xf numFmtId="178" fontId="16" fillId="5" borderId="2" xfId="0" applyNumberFormat="1" applyFont="1" applyFill="1" applyBorder="1" applyProtection="1">
      <alignment vertical="center"/>
    </xf>
    <xf numFmtId="179" fontId="8" fillId="5" borderId="2" xfId="1" applyNumberFormat="1" applyFont="1" applyFill="1" applyBorder="1" applyProtection="1">
      <alignment vertical="center"/>
    </xf>
    <xf numFmtId="179" fontId="8" fillId="5" borderId="2" xfId="1" applyNumberFormat="1" applyFont="1" applyFill="1" applyBorder="1" applyAlignment="1" applyProtection="1">
      <alignment horizontal="right" vertical="center"/>
    </xf>
    <xf numFmtId="0" fontId="15" fillId="5" borderId="2" xfId="0" applyFont="1" applyFill="1" applyBorder="1" applyAlignment="1" applyProtection="1">
      <alignment horizontal="right" vertical="center"/>
    </xf>
    <xf numFmtId="0" fontId="8" fillId="5" borderId="2" xfId="0" applyFont="1" applyFill="1" applyBorder="1" applyAlignment="1" applyProtection="1">
      <alignment horizontal="right" vertical="center"/>
    </xf>
    <xf numFmtId="179" fontId="8" fillId="5" borderId="2" xfId="0" applyNumberFormat="1" applyFont="1" applyFill="1" applyBorder="1" applyProtection="1">
      <alignment vertical="center"/>
    </xf>
    <xf numFmtId="0" fontId="19" fillId="6" borderId="10" xfId="0" applyFont="1" applyFill="1" applyBorder="1" applyAlignment="1" applyProtection="1">
      <alignment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xf>
    <xf numFmtId="183" fontId="8" fillId="5" borderId="2" xfId="1" applyNumberFormat="1" applyFont="1" applyFill="1" applyBorder="1" applyProtection="1">
      <alignment vertical="center"/>
    </xf>
    <xf numFmtId="183" fontId="16" fillId="5" borderId="2" xfId="0" applyNumberFormat="1" applyFont="1" applyFill="1" applyBorder="1" applyProtection="1">
      <alignment vertical="center"/>
    </xf>
    <xf numFmtId="178" fontId="8" fillId="0" borderId="2" xfId="0" applyNumberFormat="1" applyFont="1" applyFill="1" applyBorder="1" applyProtection="1">
      <alignment vertical="center"/>
      <protection locked="0"/>
    </xf>
    <xf numFmtId="179" fontId="8" fillId="0" borderId="2" xfId="0" applyNumberFormat="1" applyFont="1" applyFill="1" applyBorder="1" applyProtection="1">
      <alignment vertical="center"/>
      <protection locked="0"/>
    </xf>
    <xf numFmtId="179" fontId="8" fillId="0" borderId="2" xfId="1" applyNumberFormat="1" applyFont="1" applyFill="1" applyBorder="1" applyProtection="1">
      <alignment vertical="center"/>
      <protection locked="0"/>
    </xf>
    <xf numFmtId="181" fontId="8" fillId="0" borderId="2" xfId="0" applyNumberFormat="1" applyFont="1" applyFill="1" applyBorder="1" applyProtection="1">
      <alignment vertical="center"/>
      <protection locked="0"/>
    </xf>
    <xf numFmtId="0" fontId="0" fillId="0" borderId="0" xfId="0" applyProtection="1">
      <alignment vertical="center"/>
    </xf>
    <xf numFmtId="0" fontId="6" fillId="6" borderId="2" xfId="0" applyFont="1" applyFill="1" applyBorder="1" applyAlignment="1" applyProtection="1">
      <alignment horizontal="center" vertical="center" wrapText="1"/>
    </xf>
    <xf numFmtId="0" fontId="8" fillId="0" borderId="2" xfId="0" applyFont="1" applyFill="1" applyBorder="1" applyAlignment="1" applyProtection="1">
      <alignment vertical="center" wrapText="1"/>
      <protection locked="0"/>
    </xf>
    <xf numFmtId="177" fontId="8" fillId="5" borderId="1" xfId="1" applyNumberFormat="1" applyFont="1" applyFill="1" applyBorder="1" applyAlignment="1" applyProtection="1">
      <alignment horizontal="right" vertical="center"/>
    </xf>
    <xf numFmtId="179" fontId="8" fillId="5" borderId="1" xfId="1" applyNumberFormat="1" applyFont="1" applyFill="1" applyBorder="1" applyAlignment="1" applyProtection="1">
      <alignment horizontal="right" vertical="center"/>
    </xf>
    <xf numFmtId="182" fontId="8" fillId="5" borderId="1" xfId="1" applyNumberFormat="1" applyFont="1" applyFill="1" applyBorder="1" applyAlignment="1" applyProtection="1">
      <alignment horizontal="right" vertical="center"/>
    </xf>
    <xf numFmtId="0" fontId="2" fillId="0" borderId="1" xfId="0" applyFont="1" applyBorder="1" applyAlignment="1" applyProtection="1">
      <alignment vertical="center" wrapText="1"/>
      <protection locked="0"/>
    </xf>
    <xf numFmtId="178" fontId="8" fillId="5" borderId="2" xfId="0" applyNumberFormat="1" applyFont="1" applyFill="1" applyBorder="1" applyProtection="1">
      <alignment vertical="center"/>
    </xf>
    <xf numFmtId="184" fontId="8" fillId="5" borderId="2" xfId="0" applyNumberFormat="1" applyFont="1" applyFill="1" applyBorder="1" applyProtection="1">
      <alignment vertical="center"/>
    </xf>
    <xf numFmtId="0" fontId="8" fillId="3" borderId="1" xfId="0" applyFont="1" applyFill="1" applyBorder="1" applyAlignment="1" applyProtection="1">
      <alignment vertical="center" wrapText="1"/>
    </xf>
    <xf numFmtId="0" fontId="2" fillId="0" borderId="8" xfId="0" applyFont="1" applyFill="1" applyBorder="1" applyProtection="1">
      <alignment vertical="center"/>
    </xf>
    <xf numFmtId="0" fontId="2" fillId="0" borderId="21" xfId="0" applyFont="1" applyFill="1" applyBorder="1" applyProtection="1">
      <alignment vertical="center"/>
    </xf>
    <xf numFmtId="0" fontId="2" fillId="0" borderId="7" xfId="0" applyFont="1" applyFill="1" applyBorder="1" applyProtection="1">
      <alignment vertical="center"/>
    </xf>
    <xf numFmtId="179" fontId="8" fillId="0" borderId="11" xfId="1" applyNumberFormat="1" applyFont="1" applyBorder="1" applyProtection="1">
      <alignment vertical="center"/>
      <protection locked="0"/>
    </xf>
    <xf numFmtId="188" fontId="8" fillId="0" borderId="2" xfId="1" applyNumberFormat="1" applyFont="1" applyFill="1" applyBorder="1" applyProtection="1">
      <alignment vertical="center"/>
      <protection locked="0"/>
    </xf>
    <xf numFmtId="0" fontId="8" fillId="0" borderId="2" xfId="0" applyFont="1" applyFill="1" applyBorder="1" applyProtection="1">
      <alignment vertical="center"/>
      <protection locked="0"/>
    </xf>
    <xf numFmtId="40" fontId="8" fillId="0" borderId="11" xfId="1" applyNumberFormat="1" applyFont="1" applyFill="1" applyBorder="1" applyProtection="1">
      <alignment vertical="center"/>
      <protection locked="0"/>
    </xf>
    <xf numFmtId="187" fontId="8" fillId="0" borderId="2" xfId="0" applyNumberFormat="1" applyFont="1" applyFill="1" applyBorder="1" applyProtection="1">
      <alignment vertical="center"/>
      <protection locked="0"/>
    </xf>
    <xf numFmtId="182" fontId="8" fillId="0" borderId="1" xfId="1" applyNumberFormat="1" applyFont="1" applyFill="1" applyBorder="1" applyAlignment="1" applyProtection="1">
      <alignment horizontal="right" vertical="center"/>
      <protection locked="0"/>
    </xf>
    <xf numFmtId="0" fontId="8" fillId="3" borderId="8" xfId="0" applyFont="1" applyFill="1" applyBorder="1" applyAlignment="1" applyProtection="1">
      <alignment vertical="center" wrapText="1"/>
    </xf>
    <xf numFmtId="0" fontId="21" fillId="6" borderId="2" xfId="0" applyFont="1" applyFill="1" applyBorder="1" applyAlignment="1" applyProtection="1">
      <alignment vertical="center" wrapText="1"/>
    </xf>
    <xf numFmtId="0" fontId="8" fillId="0" borderId="2"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177" fontId="8" fillId="5" borderId="11" xfId="1" applyNumberFormat="1" applyFont="1" applyFill="1" applyBorder="1" applyProtection="1">
      <alignment vertical="center"/>
    </xf>
    <xf numFmtId="190" fontId="8" fillId="0" borderId="29" xfId="4" applyNumberFormat="1" applyFont="1" applyFill="1" applyBorder="1" applyAlignment="1" applyProtection="1">
      <alignment horizontal="center" vertical="center"/>
      <protection locked="0"/>
    </xf>
    <xf numFmtId="0" fontId="8" fillId="5" borderId="2" xfId="0" applyFont="1" applyFill="1" applyBorder="1" applyAlignment="1" applyProtection="1">
      <alignment horizontal="center" vertical="center"/>
    </xf>
    <xf numFmtId="179" fontId="8" fillId="4" borderId="1" xfId="1" applyNumberFormat="1" applyFont="1" applyFill="1" applyBorder="1" applyAlignment="1" applyProtection="1">
      <alignment horizontal="center" vertical="center"/>
      <protection locked="0"/>
    </xf>
    <xf numFmtId="0" fontId="2" fillId="0" borderId="0" xfId="0" applyFont="1" applyAlignment="1" applyProtection="1">
      <alignment horizontal="center" vertical="center"/>
    </xf>
    <xf numFmtId="177" fontId="8" fillId="5" borderId="1" xfId="1" applyNumberFormat="1" applyFont="1" applyFill="1" applyBorder="1" applyAlignment="1" applyProtection="1">
      <alignment horizontal="center" vertical="center"/>
    </xf>
    <xf numFmtId="176" fontId="16" fillId="5" borderId="1" xfId="1" applyNumberFormat="1" applyFont="1" applyFill="1" applyBorder="1" applyAlignment="1" applyProtection="1">
      <alignment horizontal="center" vertical="center"/>
    </xf>
    <xf numFmtId="178" fontId="8" fillId="0" borderId="1" xfId="0" applyNumberFormat="1" applyFont="1" applyFill="1" applyBorder="1" applyAlignment="1" applyProtection="1">
      <alignment horizontal="center" vertical="center"/>
      <protection locked="0"/>
    </xf>
    <xf numFmtId="185" fontId="8" fillId="0" borderId="1" xfId="0" applyNumberFormat="1" applyFont="1" applyFill="1" applyBorder="1" applyAlignment="1" applyProtection="1">
      <alignment horizontal="center" vertical="center"/>
      <protection locked="0"/>
    </xf>
    <xf numFmtId="186" fontId="8" fillId="0" borderId="1" xfId="0" applyNumberFormat="1" applyFont="1" applyFill="1" applyBorder="1" applyAlignment="1" applyProtection="1">
      <alignment horizontal="center" vertical="center"/>
      <protection locked="0"/>
    </xf>
    <xf numFmtId="179" fontId="8" fillId="5" borderId="2" xfId="0" applyNumberFormat="1" applyFont="1" applyFill="1" applyBorder="1" applyAlignment="1" applyProtection="1">
      <alignment horizontal="right" vertical="center"/>
    </xf>
    <xf numFmtId="0" fontId="8" fillId="0" borderId="2"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protection locked="0"/>
    </xf>
    <xf numFmtId="0" fontId="8" fillId="3" borderId="1" xfId="0" applyFont="1" applyFill="1" applyBorder="1" applyAlignment="1" applyProtection="1">
      <alignment vertical="center" wrapText="1"/>
    </xf>
    <xf numFmtId="0" fontId="6" fillId="6" borderId="1" xfId="0" applyFont="1" applyFill="1" applyBorder="1" applyAlignment="1" applyProtection="1">
      <alignment horizontal="center" vertical="center" wrapText="1"/>
    </xf>
    <xf numFmtId="0" fontId="21" fillId="6" borderId="2" xfId="0" applyFont="1" applyFill="1" applyBorder="1" applyAlignment="1" applyProtection="1">
      <alignment vertical="center" wrapText="1"/>
    </xf>
    <xf numFmtId="0" fontId="8" fillId="0" borderId="2" xfId="0" applyFont="1" applyFill="1" applyBorder="1" applyAlignment="1" applyProtection="1">
      <alignment horizontal="center" vertical="center" wrapText="1"/>
      <protection locked="0"/>
    </xf>
    <xf numFmtId="176" fontId="16" fillId="3" borderId="1" xfId="1" applyNumberFormat="1" applyFont="1" applyFill="1" applyBorder="1" applyAlignment="1" applyProtection="1">
      <alignment horizontal="center" vertical="center"/>
    </xf>
    <xf numFmtId="191" fontId="22" fillId="0" borderId="1" xfId="1" applyNumberFormat="1" applyFont="1" applyFill="1" applyBorder="1" applyAlignment="1" applyProtection="1">
      <alignment horizontal="right" vertical="center"/>
      <protection locked="0"/>
    </xf>
    <xf numFmtId="176" fontId="8" fillId="3" borderId="1" xfId="1" applyNumberFormat="1" applyFont="1" applyFill="1" applyBorder="1" applyAlignment="1" applyProtection="1">
      <alignment horizontal="center" vertical="center"/>
    </xf>
    <xf numFmtId="0" fontId="8" fillId="3" borderId="30" xfId="0" applyFont="1" applyFill="1" applyBorder="1" applyAlignment="1" applyProtection="1">
      <alignment horizontal="left" vertical="center" wrapText="1"/>
    </xf>
    <xf numFmtId="0" fontId="8" fillId="3" borderId="31" xfId="0" applyFont="1" applyFill="1" applyBorder="1" applyAlignment="1" applyProtection="1">
      <alignment vertical="center" wrapText="1"/>
    </xf>
    <xf numFmtId="0" fontId="31" fillId="0" borderId="2" xfId="0" applyFont="1" applyFill="1" applyBorder="1" applyAlignment="1" applyProtection="1">
      <alignment horizontal="center" vertical="center" shrinkToFit="1"/>
      <protection locked="0"/>
    </xf>
    <xf numFmtId="192" fontId="8" fillId="0" borderId="2" xfId="1" applyNumberFormat="1" applyFont="1" applyFill="1" applyBorder="1" applyProtection="1">
      <alignment vertical="center"/>
      <protection locked="0"/>
    </xf>
    <xf numFmtId="192" fontId="16" fillId="5" borderId="2" xfId="1" applyNumberFormat="1" applyFont="1" applyFill="1" applyBorder="1" applyAlignment="1" applyProtection="1">
      <alignment horizontal="center" vertical="center"/>
    </xf>
    <xf numFmtId="192" fontId="16" fillId="5" borderId="2" xfId="0" applyNumberFormat="1" applyFont="1" applyFill="1" applyBorder="1" applyAlignment="1" applyProtection="1">
      <alignment horizontal="center" vertical="center"/>
    </xf>
    <xf numFmtId="177" fontId="22" fillId="5" borderId="2" xfId="1" applyNumberFormat="1" applyFont="1" applyFill="1" applyBorder="1" applyProtection="1">
      <alignment vertical="center"/>
    </xf>
    <xf numFmtId="192" fontId="16" fillId="5" borderId="2" xfId="0" applyNumberFormat="1" applyFont="1" applyFill="1" applyBorder="1" applyProtection="1">
      <alignment vertical="center"/>
    </xf>
    <xf numFmtId="2" fontId="16" fillId="5" borderId="2" xfId="0" applyNumberFormat="1" applyFont="1" applyFill="1" applyBorder="1" applyAlignment="1" applyProtection="1">
      <alignment horizontal="center" vertical="center"/>
    </xf>
    <xf numFmtId="178" fontId="16" fillId="5" borderId="2" xfId="0" applyNumberFormat="1" applyFont="1" applyFill="1" applyBorder="1" applyAlignment="1" applyProtection="1">
      <alignment horizontal="center" vertical="center"/>
    </xf>
    <xf numFmtId="193" fontId="16" fillId="5" borderId="2" xfId="0" applyNumberFormat="1" applyFont="1" applyFill="1" applyBorder="1" applyAlignment="1" applyProtection="1">
      <alignment horizontal="center" vertical="center"/>
    </xf>
    <xf numFmtId="179" fontId="22" fillId="5" borderId="2" xfId="1" applyNumberFormat="1" applyFont="1" applyFill="1" applyBorder="1" applyAlignment="1" applyProtection="1">
      <alignment horizontal="right" vertical="center"/>
    </xf>
    <xf numFmtId="179" fontId="22" fillId="3" borderId="2" xfId="1" applyNumberFormat="1" applyFont="1" applyFill="1" applyBorder="1" applyAlignment="1" applyProtection="1">
      <alignment horizontal="right" vertical="center"/>
    </xf>
    <xf numFmtId="179" fontId="8" fillId="3" borderId="2" xfId="1" applyNumberFormat="1" applyFont="1" applyFill="1" applyBorder="1" applyProtection="1">
      <alignment vertical="center"/>
    </xf>
    <xf numFmtId="192" fontId="8" fillId="0" borderId="2" xfId="1" applyNumberFormat="1" applyFont="1" applyBorder="1" applyProtection="1">
      <alignment vertical="center"/>
      <protection locked="0"/>
    </xf>
    <xf numFmtId="194" fontId="8" fillId="0" borderId="2" xfId="0" applyNumberFormat="1" applyFont="1" applyFill="1" applyBorder="1" applyProtection="1">
      <alignment vertical="center"/>
      <protection locked="0"/>
    </xf>
    <xf numFmtId="185" fontId="8" fillId="0" borderId="2" xfId="0" applyNumberFormat="1" applyFont="1" applyFill="1" applyBorder="1" applyProtection="1">
      <alignment vertical="center"/>
      <protection locked="0"/>
    </xf>
    <xf numFmtId="185" fontId="2" fillId="0" borderId="22" xfId="0" applyNumberFormat="1" applyFont="1" applyBorder="1">
      <alignment vertical="center"/>
    </xf>
    <xf numFmtId="185" fontId="8" fillId="0" borderId="15" xfId="0" applyNumberFormat="1" applyFont="1" applyFill="1" applyBorder="1">
      <alignment vertical="center"/>
    </xf>
    <xf numFmtId="0" fontId="8" fillId="0" borderId="23" xfId="0" applyFont="1" applyBorder="1" applyAlignment="1">
      <alignment horizontal="center" vertical="center"/>
    </xf>
    <xf numFmtId="0" fontId="8" fillId="9" borderId="2" xfId="0" applyFont="1" applyFill="1" applyBorder="1">
      <alignment vertical="center"/>
    </xf>
    <xf numFmtId="2" fontId="2" fillId="9" borderId="2" xfId="0" applyNumberFormat="1" applyFont="1" applyFill="1" applyBorder="1" applyAlignment="1">
      <alignment horizontal="center" vertical="center"/>
    </xf>
    <xf numFmtId="0" fontId="2" fillId="9" borderId="2" xfId="0" applyFont="1" applyFill="1" applyBorder="1">
      <alignment vertical="center"/>
    </xf>
    <xf numFmtId="0" fontId="2" fillId="9" borderId="2" xfId="0" applyFont="1" applyFill="1" applyBorder="1" applyAlignment="1">
      <alignment horizontal="center" vertical="center" shrinkToFit="1"/>
    </xf>
    <xf numFmtId="0" fontId="8" fillId="5" borderId="1" xfId="0" applyFont="1" applyFill="1" applyBorder="1" applyAlignment="1" applyProtection="1">
      <alignment vertical="center" wrapText="1"/>
    </xf>
    <xf numFmtId="0" fontId="8" fillId="5" borderId="1" xfId="0" quotePrefix="1" applyFont="1" applyFill="1" applyBorder="1" applyAlignment="1" applyProtection="1">
      <alignment horizontal="center" vertical="center" wrapText="1"/>
    </xf>
    <xf numFmtId="179" fontId="8" fillId="5" borderId="1" xfId="1" applyNumberFormat="1" applyFont="1" applyFill="1" applyBorder="1" applyAlignment="1" applyProtection="1">
      <alignment horizontal="center" vertical="center"/>
    </xf>
    <xf numFmtId="0" fontId="8" fillId="5" borderId="1" xfId="0" quotePrefix="1" applyFont="1" applyFill="1" applyBorder="1" applyAlignment="1" applyProtection="1">
      <alignment vertical="center" wrapText="1"/>
    </xf>
    <xf numFmtId="182" fontId="8" fillId="5" borderId="1" xfId="1" applyNumberFormat="1" applyFont="1" applyFill="1" applyBorder="1" applyAlignment="1" applyProtection="1">
      <alignment horizontal="center" vertical="center"/>
    </xf>
    <xf numFmtId="0" fontId="2" fillId="0" borderId="1" xfId="0" applyFont="1" applyFill="1" applyBorder="1" applyAlignment="1" applyProtection="1">
      <alignment horizontal="left" vertical="center"/>
    </xf>
    <xf numFmtId="190" fontId="8" fillId="0" borderId="32" xfId="3" applyNumberFormat="1" applyFont="1" applyFill="1" applyBorder="1" applyAlignment="1" applyProtection="1">
      <alignment horizontal="center"/>
      <protection locked="0"/>
    </xf>
    <xf numFmtId="192" fontId="16" fillId="5" borderId="11" xfId="1" applyNumberFormat="1" applyFont="1" applyFill="1" applyBorder="1" applyAlignment="1" applyProtection="1">
      <alignment horizontal="center" vertical="center"/>
    </xf>
    <xf numFmtId="187" fontId="8" fillId="5" borderId="2" xfId="0" applyNumberFormat="1" applyFont="1" applyFill="1" applyBorder="1" applyProtection="1">
      <alignment vertical="center"/>
    </xf>
    <xf numFmtId="190" fontId="8" fillId="0" borderId="33" xfId="3" applyNumberFormat="1" applyFont="1" applyFill="1" applyBorder="1" applyAlignment="1" applyProtection="1">
      <alignment horizontal="center"/>
      <protection locked="0"/>
    </xf>
    <xf numFmtId="0" fontId="8" fillId="10" borderId="2" xfId="0" applyFont="1" applyFill="1" applyBorder="1">
      <alignment vertical="center"/>
    </xf>
    <xf numFmtId="0" fontId="2" fillId="10" borderId="2" xfId="0" applyFont="1" applyFill="1" applyBorder="1" applyAlignment="1">
      <alignment horizontal="center" vertical="center"/>
    </xf>
    <xf numFmtId="2" fontId="2" fillId="10" borderId="2" xfId="0" applyNumberFormat="1" applyFont="1" applyFill="1" applyBorder="1" applyAlignment="1">
      <alignment horizontal="center" vertical="center"/>
    </xf>
    <xf numFmtId="0" fontId="2" fillId="10" borderId="2" xfId="0" applyFont="1" applyFill="1" applyBorder="1">
      <alignment vertical="center"/>
    </xf>
    <xf numFmtId="0" fontId="2" fillId="10" borderId="2" xfId="0" applyFont="1" applyFill="1" applyBorder="1" applyAlignment="1">
      <alignment horizontal="center" vertical="center" shrinkToFit="1"/>
    </xf>
    <xf numFmtId="0" fontId="6" fillId="6" borderId="3" xfId="0" applyFont="1" applyFill="1" applyBorder="1" applyAlignment="1" applyProtection="1">
      <alignment horizontal="center" vertical="center"/>
    </xf>
    <xf numFmtId="0" fontId="6" fillId="6" borderId="4" xfId="0" applyFont="1" applyFill="1" applyBorder="1" applyAlignment="1" applyProtection="1">
      <alignment horizontal="center" vertical="center"/>
    </xf>
    <xf numFmtId="176" fontId="28" fillId="4" borderId="5" xfId="1" applyNumberFormat="1" applyFont="1" applyFill="1" applyBorder="1" applyAlignment="1" applyProtection="1">
      <alignment horizontal="right" vertical="center"/>
    </xf>
    <xf numFmtId="176" fontId="28" fillId="4" borderId="6" xfId="1" applyNumberFormat="1" applyFont="1" applyFill="1" applyBorder="1" applyAlignment="1" applyProtection="1">
      <alignment horizontal="right" vertical="center"/>
    </xf>
    <xf numFmtId="0" fontId="8" fillId="3" borderId="1" xfId="0" applyFont="1" applyFill="1" applyBorder="1" applyAlignment="1" applyProtection="1">
      <alignment vertical="center" wrapText="1"/>
    </xf>
    <xf numFmtId="0" fontId="8" fillId="0" borderId="1" xfId="0" applyFont="1" applyFill="1" applyBorder="1" applyAlignment="1" applyProtection="1">
      <alignment horizontal="left" vertical="center" wrapText="1"/>
      <protection locked="0"/>
    </xf>
    <xf numFmtId="0" fontId="8" fillId="0" borderId="1" xfId="0" applyFont="1" applyBorder="1" applyAlignment="1" applyProtection="1">
      <alignment horizontal="center" vertical="center" wrapText="1"/>
      <protection locked="0"/>
    </xf>
    <xf numFmtId="0" fontId="8" fillId="0" borderId="1"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6" fillId="6" borderId="1" xfId="0" applyFont="1" applyFill="1" applyBorder="1" applyAlignment="1" applyProtection="1">
      <alignment horizontal="center" vertical="center" wrapText="1"/>
    </xf>
    <xf numFmtId="0" fontId="6" fillId="6" borderId="10" xfId="0" applyFont="1" applyFill="1" applyBorder="1" applyAlignment="1" applyProtection="1">
      <alignment horizontal="center" vertical="top" wrapText="1"/>
    </xf>
    <xf numFmtId="0" fontId="6" fillId="6" borderId="12" xfId="0" applyFont="1" applyFill="1" applyBorder="1" applyAlignment="1" applyProtection="1">
      <alignment horizontal="center" vertical="top" wrapText="1"/>
    </xf>
    <xf numFmtId="0" fontId="6" fillId="6" borderId="11" xfId="0" applyFont="1" applyFill="1" applyBorder="1" applyAlignment="1" applyProtection="1">
      <alignment horizontal="center" vertical="top" wrapText="1"/>
    </xf>
    <xf numFmtId="0" fontId="19" fillId="6" borderId="10" xfId="0" applyFont="1" applyFill="1" applyBorder="1" applyAlignment="1" applyProtection="1">
      <alignment horizontal="center" vertical="top" wrapText="1"/>
    </xf>
    <xf numFmtId="0" fontId="19" fillId="6" borderId="12" xfId="0" applyFont="1" applyFill="1" applyBorder="1" applyAlignment="1" applyProtection="1">
      <alignment horizontal="center" vertical="top" wrapText="1"/>
    </xf>
    <xf numFmtId="0" fontId="19" fillId="6" borderId="11" xfId="0" applyFont="1" applyFill="1" applyBorder="1" applyAlignment="1" applyProtection="1">
      <alignment horizontal="center" vertical="top" wrapText="1"/>
    </xf>
    <xf numFmtId="0" fontId="21" fillId="6" borderId="2" xfId="0" applyFont="1" applyFill="1" applyBorder="1" applyAlignment="1" applyProtection="1">
      <alignment vertical="center" wrapText="1"/>
    </xf>
    <xf numFmtId="0" fontId="5" fillId="7" borderId="0" xfId="0" applyFont="1" applyFill="1" applyAlignment="1">
      <alignment vertical="center"/>
    </xf>
    <xf numFmtId="0" fontId="5" fillId="7" borderId="0" xfId="0" applyFont="1" applyFill="1" applyAlignment="1" applyProtection="1">
      <alignment horizontal="left" vertical="center"/>
    </xf>
    <xf numFmtId="0" fontId="2" fillId="0" borderId="1" xfId="0" applyFont="1" applyFill="1" applyBorder="1" applyAlignment="1" applyProtection="1">
      <alignment horizontal="left" vertical="center" wrapText="1"/>
    </xf>
    <xf numFmtId="0" fontId="6" fillId="6" borderId="26" xfId="0" applyFont="1" applyFill="1" applyBorder="1" applyAlignment="1" applyProtection="1">
      <alignment horizontal="center" vertical="center"/>
    </xf>
    <xf numFmtId="0" fontId="6" fillId="6" borderId="9" xfId="0" applyFont="1" applyFill="1" applyBorder="1" applyAlignment="1" applyProtection="1">
      <alignment horizontal="center" vertical="center"/>
    </xf>
    <xf numFmtId="0" fontId="2" fillId="0" borderId="8" xfId="0" applyFont="1" applyBorder="1" applyAlignment="1" applyProtection="1">
      <alignment horizontal="center" vertical="center" shrinkToFit="1"/>
      <protection locked="0"/>
    </xf>
    <xf numFmtId="0" fontId="2" fillId="0" borderId="21" xfId="0" applyFont="1" applyBorder="1" applyAlignment="1" applyProtection="1">
      <alignment horizontal="center" vertical="center" shrinkToFit="1"/>
      <protection locked="0"/>
    </xf>
    <xf numFmtId="176" fontId="28" fillId="4" borderId="27" xfId="1" applyNumberFormat="1" applyFont="1" applyFill="1" applyBorder="1" applyAlignment="1" applyProtection="1">
      <alignment horizontal="right" vertical="center"/>
    </xf>
    <xf numFmtId="176" fontId="28" fillId="4" borderId="28" xfId="1" applyNumberFormat="1" applyFont="1" applyFill="1" applyBorder="1" applyAlignment="1" applyProtection="1">
      <alignment horizontal="right" vertical="center"/>
    </xf>
    <xf numFmtId="0" fontId="8" fillId="3" borderId="8" xfId="0" applyFont="1" applyFill="1" applyBorder="1" applyAlignment="1" applyProtection="1">
      <alignment horizontal="center" vertical="center"/>
    </xf>
    <xf numFmtId="0" fontId="8" fillId="3" borderId="7" xfId="0" applyFont="1" applyFill="1" applyBorder="1" applyAlignment="1" applyProtection="1">
      <alignment horizontal="center" vertical="center"/>
    </xf>
    <xf numFmtId="0" fontId="8" fillId="5" borderId="1" xfId="0" applyFont="1" applyFill="1" applyBorder="1" applyAlignment="1" applyProtection="1">
      <alignment horizontal="left" vertical="center" wrapText="1"/>
    </xf>
    <xf numFmtId="0" fontId="6" fillId="6" borderId="8" xfId="0" applyFont="1" applyFill="1" applyBorder="1" applyAlignment="1" applyProtection="1">
      <alignment horizontal="center" vertical="center" wrapText="1"/>
    </xf>
    <xf numFmtId="0" fontId="6" fillId="6" borderId="7" xfId="0" applyFont="1" applyFill="1" applyBorder="1" applyAlignment="1" applyProtection="1">
      <alignment horizontal="center" vertical="center" wrapText="1"/>
    </xf>
    <xf numFmtId="0" fontId="6" fillId="6" borderId="10" xfId="0" applyFont="1" applyFill="1" applyBorder="1" applyAlignment="1" applyProtection="1">
      <alignment horizontal="center" vertical="top"/>
    </xf>
    <xf numFmtId="0" fontId="6" fillId="6" borderId="12" xfId="0" applyFont="1" applyFill="1" applyBorder="1" applyAlignment="1" applyProtection="1">
      <alignment horizontal="center" vertical="top"/>
    </xf>
    <xf numFmtId="0" fontId="6" fillId="6" borderId="11" xfId="0" applyFont="1" applyFill="1" applyBorder="1" applyAlignment="1" applyProtection="1">
      <alignment horizontal="center" vertical="top"/>
    </xf>
    <xf numFmtId="0" fontId="2" fillId="0" borderId="1" xfId="0" applyFont="1" applyBorder="1" applyAlignment="1" applyProtection="1">
      <alignment horizontal="center" vertical="center" wrapText="1"/>
      <protection locked="0"/>
    </xf>
    <xf numFmtId="0" fontId="8" fillId="3" borderId="8" xfId="0" applyFont="1" applyFill="1" applyBorder="1" applyAlignment="1" applyProtection="1">
      <alignment vertical="center" wrapText="1"/>
    </xf>
    <xf numFmtId="0" fontId="8" fillId="3" borderId="7" xfId="0" applyFont="1" applyFill="1" applyBorder="1" applyAlignment="1" applyProtection="1">
      <alignment vertical="center" wrapText="1"/>
    </xf>
    <xf numFmtId="0" fontId="8" fillId="0" borderId="21" xfId="0" applyFont="1" applyBorder="1" applyAlignment="1" applyProtection="1">
      <alignment horizontal="left" vertical="center" wrapText="1"/>
      <protection locked="0"/>
    </xf>
    <xf numFmtId="0" fontId="6" fillId="6" borderId="10" xfId="0" applyFont="1" applyFill="1" applyBorder="1" applyAlignment="1" applyProtection="1">
      <alignment horizontal="center" vertical="center" wrapText="1"/>
    </xf>
    <xf numFmtId="0" fontId="6" fillId="6" borderId="12" xfId="0" applyFont="1" applyFill="1" applyBorder="1" applyAlignment="1" applyProtection="1">
      <alignment horizontal="center" vertical="center" wrapText="1"/>
    </xf>
    <xf numFmtId="0" fontId="6" fillId="6" borderId="11" xfId="0" applyFont="1" applyFill="1" applyBorder="1" applyAlignment="1" applyProtection="1">
      <alignment horizontal="center" vertical="center" wrapText="1"/>
    </xf>
    <xf numFmtId="0" fontId="19" fillId="6" borderId="10" xfId="0" applyFont="1" applyFill="1" applyBorder="1" applyAlignment="1" applyProtection="1">
      <alignment horizontal="center" vertical="center"/>
    </xf>
    <xf numFmtId="0" fontId="19" fillId="6" borderId="12" xfId="0" applyFont="1" applyFill="1" applyBorder="1" applyAlignment="1" applyProtection="1">
      <alignment horizontal="center" vertical="center"/>
    </xf>
    <xf numFmtId="0" fontId="19" fillId="6" borderId="11" xfId="0" applyFont="1" applyFill="1" applyBorder="1" applyAlignment="1" applyProtection="1">
      <alignment horizontal="center" vertical="center"/>
    </xf>
    <xf numFmtId="0" fontId="2" fillId="9" borderId="2" xfId="0" applyFont="1" applyFill="1" applyBorder="1" applyAlignment="1">
      <alignment horizontal="left" vertical="center" wrapText="1"/>
    </xf>
    <xf numFmtId="0" fontId="2" fillId="9" borderId="10" xfId="0" applyFont="1" applyFill="1" applyBorder="1" applyAlignment="1">
      <alignment horizontal="left" vertical="center" wrapText="1"/>
    </xf>
    <xf numFmtId="0" fontId="2" fillId="5" borderId="1" xfId="0" applyFont="1" applyFill="1" applyBorder="1" applyAlignment="1" applyProtection="1">
      <alignment horizontal="left" vertical="center" wrapText="1"/>
    </xf>
    <xf numFmtId="0" fontId="6" fillId="6" borderId="25" xfId="0" applyFont="1" applyFill="1" applyBorder="1" applyAlignment="1" applyProtection="1">
      <alignment horizontal="center" vertical="center"/>
    </xf>
    <xf numFmtId="38" fontId="28" fillId="4" borderId="27" xfId="1" applyFont="1" applyFill="1" applyBorder="1" applyAlignment="1" applyProtection="1">
      <alignment horizontal="right" vertical="center"/>
    </xf>
    <xf numFmtId="38" fontId="28" fillId="4" borderId="28" xfId="1" applyFont="1" applyFill="1" applyBorder="1" applyAlignment="1" applyProtection="1">
      <alignment horizontal="right" vertical="center"/>
    </xf>
    <xf numFmtId="0" fontId="6" fillId="6" borderId="8" xfId="0" applyFont="1" applyFill="1" applyBorder="1" applyAlignment="1" applyProtection="1">
      <alignment horizontal="center" vertical="center"/>
    </xf>
    <xf numFmtId="0" fontId="6" fillId="6" borderId="7" xfId="0" applyFont="1" applyFill="1" applyBorder="1" applyAlignment="1" applyProtection="1">
      <alignment horizontal="center" vertical="center"/>
    </xf>
  </cellXfs>
  <cellStyles count="5">
    <cellStyle name="40% - アクセント 6 2" xfId="2"/>
    <cellStyle name="Comma 2" xfId="3"/>
    <cellStyle name="桁区切り" xfId="1" builtinId="6"/>
    <cellStyle name="桁区切り [0.00]" xfId="4" builtinId="3"/>
    <cellStyle name="標準" xfId="0" builtinId="0"/>
  </cellStyles>
  <dxfs count="0"/>
  <tableStyles count="0" defaultTableStyle="TableStyleMedium2"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35"/>
  <sheetViews>
    <sheetView showGridLines="0" tabSelected="1" view="pageBreakPreview" zoomScale="70" zoomScaleNormal="55" zoomScaleSheetLayoutView="70" workbookViewId="0"/>
  </sheetViews>
  <sheetFormatPr defaultColWidth="9" defaultRowHeight="14.25" x14ac:dyDescent="0.15"/>
  <cols>
    <col min="1" max="1" width="2.625" style="50" customWidth="1"/>
    <col min="2" max="2" width="11.625" style="50" customWidth="1"/>
    <col min="3" max="3" width="12.375" style="50" customWidth="1"/>
    <col min="4" max="4" width="26.625" style="50" customWidth="1"/>
    <col min="5" max="6" width="10.625" style="50" customWidth="1"/>
    <col min="7" max="7" width="11.625" style="50" customWidth="1"/>
    <col min="8" max="8" width="11.375" style="50" customWidth="1"/>
    <col min="9" max="9" width="60.625" style="50" customWidth="1"/>
    <col min="10" max="10" width="12.625" style="50" customWidth="1"/>
    <col min="11" max="11" width="11.375" style="50" customWidth="1"/>
    <col min="12" max="16384" width="9" style="50"/>
  </cols>
  <sheetData>
    <row r="1" spans="1:11" ht="18" customHeight="1" x14ac:dyDescent="0.15">
      <c r="K1" s="51" t="s">
        <v>250</v>
      </c>
    </row>
    <row r="2" spans="1:11" ht="18" customHeight="1" x14ac:dyDescent="0.15">
      <c r="K2" s="51" t="s">
        <v>249</v>
      </c>
    </row>
    <row r="3" spans="1:11" ht="27.75" customHeight="1" x14ac:dyDescent="0.15">
      <c r="A3" s="52" t="s">
        <v>143</v>
      </c>
      <c r="B3" s="53"/>
      <c r="C3" s="53"/>
      <c r="D3" s="53"/>
      <c r="E3" s="53"/>
      <c r="F3" s="53"/>
      <c r="G3" s="53"/>
      <c r="H3" s="53"/>
      <c r="I3" s="53"/>
      <c r="J3" s="53"/>
      <c r="K3" s="54"/>
    </row>
    <row r="5" spans="1:11" ht="18.75" customHeight="1" x14ac:dyDescent="0.15">
      <c r="A5" s="55" t="s">
        <v>145</v>
      </c>
      <c r="B5" s="55"/>
    </row>
    <row r="6" spans="1:11" ht="18.75" customHeight="1" x14ac:dyDescent="0.15">
      <c r="A6" s="55"/>
      <c r="B6" s="148" t="s">
        <v>54</v>
      </c>
      <c r="C6" s="148" t="s">
        <v>55</v>
      </c>
      <c r="D6" s="148" t="s">
        <v>56</v>
      </c>
      <c r="E6" s="148" t="s">
        <v>57</v>
      </c>
      <c r="F6" s="148" t="s">
        <v>58</v>
      </c>
      <c r="G6" s="148" t="s">
        <v>59</v>
      </c>
      <c r="H6" s="148" t="s">
        <v>60</v>
      </c>
      <c r="I6" s="148" t="s">
        <v>61</v>
      </c>
      <c r="J6" s="148" t="s">
        <v>62</v>
      </c>
      <c r="K6" s="148" t="s">
        <v>63</v>
      </c>
    </row>
    <row r="7" spans="1:11" s="57" customFormat="1" ht="39" customHeight="1" x14ac:dyDescent="0.15">
      <c r="B7" s="148" t="s">
        <v>64</v>
      </c>
      <c r="C7" s="148" t="s">
        <v>65</v>
      </c>
      <c r="D7" s="148" t="s">
        <v>66</v>
      </c>
      <c r="E7" s="148" t="s">
        <v>67</v>
      </c>
      <c r="F7" s="148" t="s">
        <v>68</v>
      </c>
      <c r="G7" s="148" t="s">
        <v>69</v>
      </c>
      <c r="H7" s="148" t="s">
        <v>70</v>
      </c>
      <c r="I7" s="148" t="s">
        <v>71</v>
      </c>
      <c r="J7" s="148" t="s">
        <v>72</v>
      </c>
      <c r="K7" s="148" t="s">
        <v>73</v>
      </c>
    </row>
    <row r="8" spans="1:11" ht="291.75" customHeight="1" x14ac:dyDescent="0.15">
      <c r="B8" s="58" t="s">
        <v>0</v>
      </c>
      <c r="C8" s="59" t="s">
        <v>251</v>
      </c>
      <c r="D8" s="147" t="s">
        <v>252</v>
      </c>
      <c r="E8" s="151" t="s">
        <v>46</v>
      </c>
      <c r="F8" s="62" t="s">
        <v>253</v>
      </c>
      <c r="G8" s="3" t="s">
        <v>254</v>
      </c>
      <c r="H8" s="3" t="s">
        <v>255</v>
      </c>
      <c r="I8" s="4" t="s">
        <v>256</v>
      </c>
      <c r="J8" s="4" t="s">
        <v>257</v>
      </c>
      <c r="K8" s="4" t="s">
        <v>258</v>
      </c>
    </row>
    <row r="9" spans="1:11" ht="65.45" customHeight="1" x14ac:dyDescent="0.15">
      <c r="A9" s="63"/>
      <c r="B9" s="58" t="s">
        <v>259</v>
      </c>
      <c r="C9" s="59" t="s">
        <v>260</v>
      </c>
      <c r="D9" s="147" t="s">
        <v>261</v>
      </c>
      <c r="E9" s="137" t="s">
        <v>262</v>
      </c>
      <c r="F9" s="147" t="s">
        <v>263</v>
      </c>
      <c r="G9" s="137" t="s">
        <v>262</v>
      </c>
      <c r="H9" s="137" t="s">
        <v>262</v>
      </c>
      <c r="I9" s="4" t="s">
        <v>264</v>
      </c>
      <c r="J9" s="137" t="s">
        <v>265</v>
      </c>
      <c r="K9" s="137" t="s">
        <v>265</v>
      </c>
    </row>
    <row r="10" spans="1:11" ht="237.75" customHeight="1" x14ac:dyDescent="0.15">
      <c r="A10" s="63"/>
      <c r="B10" s="58" t="s">
        <v>266</v>
      </c>
      <c r="C10" s="59" t="s">
        <v>267</v>
      </c>
      <c r="D10" s="147" t="s">
        <v>268</v>
      </c>
      <c r="E10" s="137" t="s">
        <v>265</v>
      </c>
      <c r="F10" s="62" t="s">
        <v>269</v>
      </c>
      <c r="G10" s="137" t="s">
        <v>265</v>
      </c>
      <c r="H10" s="137" t="s">
        <v>265</v>
      </c>
      <c r="I10" s="4" t="s">
        <v>270</v>
      </c>
      <c r="J10" s="137" t="s">
        <v>265</v>
      </c>
      <c r="K10" s="137" t="s">
        <v>265</v>
      </c>
    </row>
    <row r="11" spans="1:11" ht="8.25" customHeight="1" x14ac:dyDescent="0.15">
      <c r="A11" s="63"/>
    </row>
    <row r="12" spans="1:11" ht="20.100000000000001" customHeight="1" x14ac:dyDescent="0.15">
      <c r="A12" s="55" t="s">
        <v>271</v>
      </c>
    </row>
    <row r="13" spans="1:11" ht="20.100000000000001" customHeight="1" x14ac:dyDescent="0.15">
      <c r="A13" s="63"/>
      <c r="B13" s="148" t="s">
        <v>272</v>
      </c>
      <c r="C13" s="203" t="s">
        <v>273</v>
      </c>
      <c r="D13" s="203"/>
      <c r="E13" s="148" t="s">
        <v>274</v>
      </c>
      <c r="F13" s="148" t="s">
        <v>275</v>
      </c>
      <c r="G13" s="203" t="s">
        <v>276</v>
      </c>
      <c r="H13" s="203"/>
      <c r="I13" s="203"/>
      <c r="J13" s="203" t="s">
        <v>277</v>
      </c>
      <c r="K13" s="203"/>
    </row>
    <row r="14" spans="1:11" ht="39" customHeight="1" x14ac:dyDescent="0.15">
      <c r="A14" s="63"/>
      <c r="B14" s="148" t="s">
        <v>278</v>
      </c>
      <c r="C14" s="203" t="s">
        <v>279</v>
      </c>
      <c r="D14" s="203"/>
      <c r="E14" s="148" t="s">
        <v>280</v>
      </c>
      <c r="F14" s="148" t="s">
        <v>281</v>
      </c>
      <c r="G14" s="203" t="s">
        <v>282</v>
      </c>
      <c r="H14" s="203"/>
      <c r="I14" s="203"/>
      <c r="J14" s="203" t="s">
        <v>283</v>
      </c>
      <c r="K14" s="203"/>
    </row>
    <row r="15" spans="1:11" ht="68.25" customHeight="1" x14ac:dyDescent="0.15">
      <c r="A15" s="63"/>
      <c r="B15" s="65" t="s">
        <v>284</v>
      </c>
      <c r="C15" s="197" t="s">
        <v>285</v>
      </c>
      <c r="D15" s="197"/>
      <c r="E15" s="152">
        <v>0.56640000000000001</v>
      </c>
      <c r="F15" s="147" t="s">
        <v>286</v>
      </c>
      <c r="G15" s="200" t="s">
        <v>287</v>
      </c>
      <c r="H15" s="200"/>
      <c r="I15" s="200"/>
      <c r="J15" s="199"/>
      <c r="K15" s="199"/>
    </row>
    <row r="16" spans="1:11" ht="68.25" customHeight="1" x14ac:dyDescent="0.15">
      <c r="A16" s="63"/>
      <c r="B16" s="65" t="s">
        <v>284</v>
      </c>
      <c r="C16" s="197" t="s">
        <v>288</v>
      </c>
      <c r="D16" s="197"/>
      <c r="E16" s="67">
        <f>IF(ISERROR(3.6*(100/E24)*E26),0,3.6*(100/E24)*E26)</f>
        <v>0</v>
      </c>
      <c r="F16" s="147" t="s">
        <v>286</v>
      </c>
      <c r="G16" s="200" t="s">
        <v>289</v>
      </c>
      <c r="H16" s="200"/>
      <c r="I16" s="200"/>
      <c r="J16" s="201" t="s">
        <v>290</v>
      </c>
      <c r="K16" s="202"/>
    </row>
    <row r="17" spans="1:11" ht="68.25" customHeight="1" x14ac:dyDescent="0.15">
      <c r="A17" s="63"/>
      <c r="B17" s="65" t="s">
        <v>284</v>
      </c>
      <c r="C17" s="197" t="s">
        <v>291</v>
      </c>
      <c r="D17" s="197"/>
      <c r="E17" s="67">
        <f>IF(ISERROR(E9*E25*E26/E10),0,E9*E25*E26/E10)</f>
        <v>0</v>
      </c>
      <c r="F17" s="147" t="s">
        <v>286</v>
      </c>
      <c r="G17" s="200" t="s">
        <v>292</v>
      </c>
      <c r="H17" s="200"/>
      <c r="I17" s="200"/>
      <c r="J17" s="201" t="s">
        <v>290</v>
      </c>
      <c r="K17" s="202"/>
    </row>
    <row r="18" spans="1:11" ht="123" customHeight="1" x14ac:dyDescent="0.15">
      <c r="A18" s="63"/>
      <c r="B18" s="65" t="s">
        <v>284</v>
      </c>
      <c r="C18" s="197" t="s">
        <v>293</v>
      </c>
      <c r="D18" s="197"/>
      <c r="E18" s="142" t="s">
        <v>265</v>
      </c>
      <c r="F18" s="147" t="s">
        <v>286</v>
      </c>
      <c r="G18" s="198" t="s">
        <v>294</v>
      </c>
      <c r="H18" s="198"/>
      <c r="I18" s="198"/>
      <c r="J18" s="199"/>
      <c r="K18" s="199"/>
    </row>
    <row r="19" spans="1:11" ht="54.75" customHeight="1" x14ac:dyDescent="0.15">
      <c r="A19" s="63"/>
      <c r="B19" s="65" t="s">
        <v>295</v>
      </c>
      <c r="C19" s="197" t="s">
        <v>296</v>
      </c>
      <c r="D19" s="197"/>
      <c r="E19" s="153" t="s">
        <v>265</v>
      </c>
      <c r="F19" s="147" t="s">
        <v>297</v>
      </c>
      <c r="G19" s="200" t="s">
        <v>298</v>
      </c>
      <c r="H19" s="200"/>
      <c r="I19" s="200"/>
      <c r="J19" s="201" t="s">
        <v>299</v>
      </c>
      <c r="K19" s="202"/>
    </row>
    <row r="20" spans="1:11" ht="54.75" customHeight="1" x14ac:dyDescent="0.15">
      <c r="A20" s="63"/>
      <c r="B20" s="65" t="s">
        <v>300</v>
      </c>
      <c r="C20" s="197" t="s">
        <v>301</v>
      </c>
      <c r="D20" s="197"/>
      <c r="E20" s="153" t="s">
        <v>265</v>
      </c>
      <c r="F20" s="147" t="s">
        <v>297</v>
      </c>
      <c r="G20" s="200" t="s">
        <v>298</v>
      </c>
      <c r="H20" s="200"/>
      <c r="I20" s="200"/>
      <c r="J20" s="201" t="s">
        <v>299</v>
      </c>
      <c r="K20" s="202"/>
    </row>
    <row r="21" spans="1:11" ht="54.75" customHeight="1" x14ac:dyDescent="0.15">
      <c r="A21" s="63"/>
      <c r="B21" s="65" t="s">
        <v>302</v>
      </c>
      <c r="C21" s="197" t="s">
        <v>303</v>
      </c>
      <c r="D21" s="197"/>
      <c r="E21" s="153" t="s">
        <v>265</v>
      </c>
      <c r="F21" s="93" t="s">
        <v>265</v>
      </c>
      <c r="G21" s="200" t="s">
        <v>304</v>
      </c>
      <c r="H21" s="200"/>
      <c r="I21" s="200"/>
      <c r="J21" s="201" t="s">
        <v>299</v>
      </c>
      <c r="K21" s="202"/>
    </row>
    <row r="22" spans="1:11" ht="54.75" customHeight="1" x14ac:dyDescent="0.15">
      <c r="A22" s="63"/>
      <c r="B22" s="65" t="s">
        <v>305</v>
      </c>
      <c r="C22" s="197" t="s">
        <v>306</v>
      </c>
      <c r="D22" s="197"/>
      <c r="E22" s="153" t="s">
        <v>265</v>
      </c>
      <c r="F22" s="93" t="s">
        <v>265</v>
      </c>
      <c r="G22" s="200" t="s">
        <v>298</v>
      </c>
      <c r="H22" s="200"/>
      <c r="I22" s="200"/>
      <c r="J22" s="201" t="s">
        <v>299</v>
      </c>
      <c r="K22" s="202"/>
    </row>
    <row r="23" spans="1:11" ht="54.75" customHeight="1" x14ac:dyDescent="0.15">
      <c r="A23" s="63"/>
      <c r="B23" s="65" t="s">
        <v>307</v>
      </c>
      <c r="C23" s="197" t="s">
        <v>308</v>
      </c>
      <c r="D23" s="197"/>
      <c r="E23" s="153" t="s">
        <v>265</v>
      </c>
      <c r="F23" s="93" t="s">
        <v>265</v>
      </c>
      <c r="G23" s="198" t="s">
        <v>309</v>
      </c>
      <c r="H23" s="198"/>
      <c r="I23" s="198"/>
      <c r="J23" s="199"/>
      <c r="K23" s="199"/>
    </row>
    <row r="24" spans="1:11" ht="54.75" customHeight="1" x14ac:dyDescent="0.15">
      <c r="A24" s="63"/>
      <c r="B24" s="65" t="s">
        <v>310</v>
      </c>
      <c r="C24" s="197" t="s">
        <v>311</v>
      </c>
      <c r="D24" s="197"/>
      <c r="E24" s="142" t="s">
        <v>265</v>
      </c>
      <c r="F24" s="68" t="s">
        <v>312</v>
      </c>
      <c r="G24" s="198" t="s">
        <v>313</v>
      </c>
      <c r="H24" s="198"/>
      <c r="I24" s="198"/>
      <c r="J24" s="199"/>
      <c r="K24" s="199"/>
    </row>
    <row r="25" spans="1:11" ht="92.25" customHeight="1" x14ac:dyDescent="0.15">
      <c r="A25" s="63"/>
      <c r="B25" s="65" t="s">
        <v>314</v>
      </c>
      <c r="C25" s="197" t="s">
        <v>315</v>
      </c>
      <c r="D25" s="197"/>
      <c r="E25" s="142" t="s">
        <v>265</v>
      </c>
      <c r="F25" s="68" t="s">
        <v>316</v>
      </c>
      <c r="G25" s="198" t="s">
        <v>317</v>
      </c>
      <c r="H25" s="198"/>
      <c r="I25" s="198"/>
      <c r="J25" s="199"/>
      <c r="K25" s="199"/>
    </row>
    <row r="26" spans="1:11" ht="92.25" customHeight="1" x14ac:dyDescent="0.15">
      <c r="A26" s="63"/>
      <c r="B26" s="65" t="s">
        <v>318</v>
      </c>
      <c r="C26" s="197" t="s">
        <v>319</v>
      </c>
      <c r="D26" s="197"/>
      <c r="E26" s="143" t="s">
        <v>265</v>
      </c>
      <c r="F26" s="68" t="s">
        <v>320</v>
      </c>
      <c r="G26" s="198" t="s">
        <v>321</v>
      </c>
      <c r="H26" s="198"/>
      <c r="I26" s="198"/>
      <c r="J26" s="199"/>
      <c r="K26" s="199"/>
    </row>
    <row r="27" spans="1:11" ht="6.75" customHeight="1" x14ac:dyDescent="0.15">
      <c r="A27" s="63"/>
    </row>
    <row r="28" spans="1:11" ht="18.75" customHeight="1" x14ac:dyDescent="0.15">
      <c r="A28" s="69" t="s">
        <v>322</v>
      </c>
      <c r="B28" s="69"/>
    </row>
    <row r="29" spans="1:11" ht="17.25" thickBot="1" x14ac:dyDescent="0.2">
      <c r="B29" s="193" t="s">
        <v>323</v>
      </c>
      <c r="C29" s="194"/>
      <c r="D29" s="70" t="s">
        <v>281</v>
      </c>
    </row>
    <row r="30" spans="1:11" ht="19.5" thickBot="1" x14ac:dyDescent="0.2">
      <c r="B30" s="195">
        <f>ROUNDDOWN('AM3_MPS(calc_process)'!G6,0)</f>
        <v>314</v>
      </c>
      <c r="C30" s="196"/>
      <c r="D30" s="71" t="s">
        <v>324</v>
      </c>
    </row>
    <row r="31" spans="1:11" ht="20.100000000000001" customHeight="1" x14ac:dyDescent="0.15">
      <c r="B31" s="72"/>
      <c r="C31" s="72"/>
      <c r="F31" s="73"/>
      <c r="G31" s="73"/>
    </row>
    <row r="32" spans="1:11" ht="18.75" customHeight="1" x14ac:dyDescent="0.15">
      <c r="A32" s="55" t="s">
        <v>325</v>
      </c>
    </row>
    <row r="33" spans="2:10" ht="18" customHeight="1" x14ac:dyDescent="0.15">
      <c r="B33" s="74" t="s">
        <v>326</v>
      </c>
      <c r="C33" s="121" t="s">
        <v>327</v>
      </c>
      <c r="D33" s="122"/>
      <c r="E33" s="122"/>
      <c r="F33" s="122"/>
      <c r="G33" s="122"/>
      <c r="H33" s="122"/>
      <c r="I33" s="122"/>
      <c r="J33" s="123"/>
    </row>
    <row r="34" spans="2:10" ht="18" customHeight="1" x14ac:dyDescent="0.15">
      <c r="B34" s="74" t="s">
        <v>328</v>
      </c>
      <c r="C34" s="121" t="s">
        <v>329</v>
      </c>
      <c r="D34" s="122"/>
      <c r="E34" s="122"/>
      <c r="F34" s="122"/>
      <c r="G34" s="122"/>
      <c r="H34" s="122"/>
      <c r="I34" s="122"/>
      <c r="J34" s="123"/>
    </row>
    <row r="35" spans="2:10" ht="18" customHeight="1" x14ac:dyDescent="0.15">
      <c r="B35" s="74" t="s">
        <v>330</v>
      </c>
      <c r="C35" s="121" t="s">
        <v>331</v>
      </c>
      <c r="D35" s="122"/>
      <c r="E35" s="122"/>
      <c r="F35" s="122"/>
      <c r="G35" s="122"/>
      <c r="H35" s="122"/>
      <c r="I35" s="122"/>
      <c r="J35" s="123"/>
    </row>
  </sheetData>
  <sheetProtection algorithmName="SHA-512" hashValue="g8NbEzRjzbxnWb22YxPyIHoTGT3Hmj8Ydhk5M/2q8EBs1fw2GEGVhgwBwtULp0nVWcDWwgUSq5SqvQYOuR7TxQ==" saltValue="GLHy30vOMQHTY54RhcwP8w==" spinCount="100000" sheet="1" objects="1" scenarios="1" formatCells="0" formatRows="0"/>
  <mergeCells count="44">
    <mergeCell ref="C13:D13"/>
    <mergeCell ref="G13:I13"/>
    <mergeCell ref="J13:K13"/>
    <mergeCell ref="C14:D14"/>
    <mergeCell ref="G14:I14"/>
    <mergeCell ref="J14:K14"/>
    <mergeCell ref="C15:D15"/>
    <mergeCell ref="G15:I15"/>
    <mergeCell ref="J15:K15"/>
    <mergeCell ref="C16:D16"/>
    <mergeCell ref="G16:I16"/>
    <mergeCell ref="J16:K16"/>
    <mergeCell ref="C17:D17"/>
    <mergeCell ref="G17:I17"/>
    <mergeCell ref="J17:K17"/>
    <mergeCell ref="C18:D18"/>
    <mergeCell ref="G18:I18"/>
    <mergeCell ref="J18:K18"/>
    <mergeCell ref="C19:D19"/>
    <mergeCell ref="G19:I19"/>
    <mergeCell ref="J19:K19"/>
    <mergeCell ref="C20:D20"/>
    <mergeCell ref="G20:I20"/>
    <mergeCell ref="J20:K20"/>
    <mergeCell ref="C21:D21"/>
    <mergeCell ref="G21:I21"/>
    <mergeCell ref="J21:K21"/>
    <mergeCell ref="C22:D22"/>
    <mergeCell ref="G22:I22"/>
    <mergeCell ref="J22:K22"/>
    <mergeCell ref="C23:D23"/>
    <mergeCell ref="G23:I23"/>
    <mergeCell ref="J23:K23"/>
    <mergeCell ref="C24:D24"/>
    <mergeCell ref="G24:I24"/>
    <mergeCell ref="J24:K24"/>
    <mergeCell ref="B29:C29"/>
    <mergeCell ref="B30:C30"/>
    <mergeCell ref="C25:D25"/>
    <mergeCell ref="G25:I25"/>
    <mergeCell ref="J25:K25"/>
    <mergeCell ref="C26:D26"/>
    <mergeCell ref="G26:I26"/>
    <mergeCell ref="J26:K26"/>
  </mergeCells>
  <phoneticPr fontId="3"/>
  <dataValidations count="1">
    <dataValidation type="list" allowBlank="1" showInputMessage="1" showErrorMessage="1" sqref="E18">
      <formula1>"0.8,0.46"</formula1>
    </dataValidation>
  </dataValidations>
  <printOptions horizontalCentered="1"/>
  <pageMargins left="0.70866141732283472" right="0.70866141732283472" top="0.74803149606299213" bottom="0.74803149606299213" header="0.31496062992125984" footer="0.31496062992125984"/>
  <pageSetup paperSize="9" scale="44" orientation="portrait" r:id="rId1"/>
  <rowBreaks count="2" manualBreakCount="2">
    <brk id="11" max="10" man="1"/>
    <brk id="34"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I20"/>
  <sheetViews>
    <sheetView showGridLines="0" view="pageBreakPreview" zoomScale="80" zoomScaleNormal="100" zoomScaleSheetLayoutView="80" workbookViewId="0"/>
  </sheetViews>
  <sheetFormatPr defaultColWidth="9" defaultRowHeight="14.25" x14ac:dyDescent="0.15"/>
  <cols>
    <col min="1" max="4" width="3.625" style="1" customWidth="1"/>
    <col min="5" max="5" width="47.125" style="1" customWidth="1"/>
    <col min="6" max="7" width="12.625" style="1" customWidth="1"/>
    <col min="8" max="8" width="14.625" style="1" customWidth="1"/>
    <col min="9" max="9" width="9" style="6"/>
    <col min="10" max="16384" width="9" style="1"/>
  </cols>
  <sheetData>
    <row r="1" spans="1:9" x14ac:dyDescent="0.15">
      <c r="I1" s="2" t="str">
        <f>'AM6_MPS(input)'!K1</f>
        <v>Monitoring Spreadsheet: JCM_TH_AM006_ver01.0</v>
      </c>
    </row>
    <row r="2" spans="1:9" x14ac:dyDescent="0.15">
      <c r="I2" s="2" t="str">
        <f>'AM6_MPS(input)'!K2</f>
        <v>Reference Number: TH003</v>
      </c>
    </row>
    <row r="3" spans="1:9" ht="27.75" customHeight="1" x14ac:dyDescent="0.15">
      <c r="A3" s="211" t="s">
        <v>144</v>
      </c>
      <c r="B3" s="211"/>
      <c r="C3" s="211"/>
      <c r="D3" s="211"/>
      <c r="E3" s="211"/>
      <c r="F3" s="211"/>
      <c r="G3" s="211"/>
      <c r="H3" s="211"/>
      <c r="I3" s="211"/>
    </row>
    <row r="4" spans="1:9" ht="11.25" customHeight="1" x14ac:dyDescent="0.15"/>
    <row r="5" spans="1:9" ht="18.75" customHeight="1" thickBot="1" x14ac:dyDescent="0.2">
      <c r="A5" s="22" t="s">
        <v>10</v>
      </c>
      <c r="B5" s="13"/>
      <c r="C5" s="13"/>
      <c r="D5" s="13"/>
      <c r="E5" s="12"/>
      <c r="F5" s="14" t="s">
        <v>11</v>
      </c>
      <c r="G5" s="45" t="s">
        <v>12</v>
      </c>
      <c r="H5" s="14" t="s">
        <v>13</v>
      </c>
      <c r="I5" s="15" t="s">
        <v>14</v>
      </c>
    </row>
    <row r="6" spans="1:9" ht="18.75" customHeight="1" thickBot="1" x14ac:dyDescent="0.2">
      <c r="A6" s="23"/>
      <c r="B6" s="16" t="s">
        <v>153</v>
      </c>
      <c r="C6" s="16"/>
      <c r="D6" s="16"/>
      <c r="E6" s="16"/>
      <c r="F6" s="42" t="s">
        <v>16</v>
      </c>
      <c r="G6" s="49">
        <f>G8-G11</f>
        <v>3430.2087769048994</v>
      </c>
      <c r="H6" s="43" t="s">
        <v>154</v>
      </c>
      <c r="I6" s="18" t="s">
        <v>155</v>
      </c>
    </row>
    <row r="7" spans="1:9" ht="18.75" customHeight="1" thickBot="1" x14ac:dyDescent="0.2">
      <c r="A7" s="22" t="s">
        <v>52</v>
      </c>
      <c r="B7" s="12"/>
      <c r="C7" s="13"/>
      <c r="D7" s="14"/>
      <c r="E7" s="14"/>
      <c r="F7" s="14"/>
      <c r="G7" s="46"/>
      <c r="H7" s="12"/>
      <c r="I7" s="14"/>
    </row>
    <row r="8" spans="1:9" ht="18.75" customHeight="1" thickBot="1" x14ac:dyDescent="0.2">
      <c r="A8" s="24"/>
      <c r="B8" s="27" t="s">
        <v>156</v>
      </c>
      <c r="C8" s="16"/>
      <c r="D8" s="16"/>
      <c r="E8" s="16"/>
      <c r="F8" s="42" t="s">
        <v>16</v>
      </c>
      <c r="G8" s="47">
        <f>G9</f>
        <v>3870.6414169048994</v>
      </c>
      <c r="H8" s="43" t="s">
        <v>154</v>
      </c>
      <c r="I8" s="17" t="s">
        <v>157</v>
      </c>
    </row>
    <row r="9" spans="1:9" ht="18.75" customHeight="1" x14ac:dyDescent="0.15">
      <c r="A9" s="23"/>
      <c r="B9" s="26"/>
      <c r="C9" s="19" t="s">
        <v>156</v>
      </c>
      <c r="D9" s="19"/>
      <c r="E9" s="19"/>
      <c r="F9" s="17" t="s">
        <v>16</v>
      </c>
      <c r="G9" s="48">
        <f>'AM6_MPS(input_separate)'!Q28</f>
        <v>3870.6414169048994</v>
      </c>
      <c r="H9" s="17" t="s">
        <v>154</v>
      </c>
      <c r="I9" s="17" t="s">
        <v>157</v>
      </c>
    </row>
    <row r="10" spans="1:9" ht="18.75" customHeight="1" thickBot="1" x14ac:dyDescent="0.2">
      <c r="A10" s="22" t="s">
        <v>53</v>
      </c>
      <c r="B10" s="13"/>
      <c r="C10" s="13"/>
      <c r="D10" s="13"/>
      <c r="E10" s="12"/>
      <c r="F10" s="14"/>
      <c r="G10" s="22"/>
      <c r="H10" s="12"/>
      <c r="I10" s="14"/>
    </row>
    <row r="11" spans="1:9" ht="18.75" customHeight="1" thickBot="1" x14ac:dyDescent="0.2">
      <c r="A11" s="24"/>
      <c r="B11" s="25" t="s">
        <v>158</v>
      </c>
      <c r="C11" s="20"/>
      <c r="D11" s="20"/>
      <c r="E11" s="20"/>
      <c r="F11" s="42" t="s">
        <v>16</v>
      </c>
      <c r="G11" s="47">
        <f>G12</f>
        <v>440.43264000000005</v>
      </c>
      <c r="H11" s="44" t="s">
        <v>159</v>
      </c>
      <c r="I11" s="21" t="s">
        <v>160</v>
      </c>
    </row>
    <row r="12" spans="1:9" ht="18.75" customHeight="1" x14ac:dyDescent="0.15">
      <c r="A12" s="23"/>
      <c r="B12" s="26"/>
      <c r="C12" s="19" t="s">
        <v>161</v>
      </c>
      <c r="D12" s="19"/>
      <c r="E12" s="19"/>
      <c r="F12" s="21" t="s">
        <v>16</v>
      </c>
      <c r="G12" s="48">
        <f>'AM6_MPS(input_separate)'!K55</f>
        <v>440.43264000000005</v>
      </c>
      <c r="H12" s="21" t="s">
        <v>159</v>
      </c>
      <c r="I12" s="21" t="s">
        <v>160</v>
      </c>
    </row>
    <row r="13" spans="1:9" x14ac:dyDescent="0.15">
      <c r="A13" s="7"/>
      <c r="B13" s="7"/>
      <c r="C13" s="7"/>
      <c r="D13" s="7"/>
      <c r="E13" s="7"/>
      <c r="F13" s="8"/>
      <c r="G13" s="9"/>
      <c r="H13" s="9"/>
      <c r="I13" s="33"/>
    </row>
    <row r="14" spans="1:9" ht="21.75" customHeight="1" x14ac:dyDescent="0.15">
      <c r="E14" s="7" t="s">
        <v>18</v>
      </c>
      <c r="F14" s="5"/>
    </row>
    <row r="15" spans="1:9" ht="28.5" x14ac:dyDescent="0.15">
      <c r="E15" s="238" t="s">
        <v>125</v>
      </c>
      <c r="F15" s="29" t="s">
        <v>99</v>
      </c>
      <c r="G15" s="37" t="s">
        <v>100</v>
      </c>
      <c r="H15" s="38" t="s">
        <v>162</v>
      </c>
    </row>
    <row r="16" spans="1:9" ht="21.75" customHeight="1" x14ac:dyDescent="0.15">
      <c r="E16" s="238"/>
      <c r="F16" s="28" t="s">
        <v>101</v>
      </c>
      <c r="G16" s="39">
        <v>1000</v>
      </c>
      <c r="H16" s="40">
        <v>80</v>
      </c>
    </row>
    <row r="17" spans="5:8" ht="21.75" customHeight="1" x14ac:dyDescent="0.15">
      <c r="E17" s="238"/>
      <c r="F17" s="28" t="s">
        <v>102</v>
      </c>
      <c r="G17" s="39">
        <v>10000</v>
      </c>
      <c r="H17" s="40">
        <v>40</v>
      </c>
    </row>
    <row r="18" spans="5:8" ht="21.75" customHeight="1" x14ac:dyDescent="0.15">
      <c r="E18" s="30"/>
      <c r="F18" s="31"/>
      <c r="G18" s="32"/>
      <c r="H18" s="33"/>
    </row>
    <row r="19" spans="5:8" ht="30" customHeight="1" x14ac:dyDescent="0.15">
      <c r="E19" s="238" t="s">
        <v>124</v>
      </c>
      <c r="F19" s="239"/>
      <c r="G19" s="41">
        <v>1200</v>
      </c>
      <c r="H19" s="34" t="s">
        <v>126</v>
      </c>
    </row>
    <row r="20" spans="5:8" ht="21.75" customHeight="1" x14ac:dyDescent="0.15">
      <c r="E20" s="10"/>
      <c r="F20" s="10"/>
      <c r="G20" s="7"/>
      <c r="H20" s="7"/>
    </row>
  </sheetData>
  <sheetProtection password="C763" sheet="1" objects="1" scenarios="1"/>
  <mergeCells count="3">
    <mergeCell ref="A3:I3"/>
    <mergeCell ref="E15:E17"/>
    <mergeCell ref="E19:F19"/>
  </mergeCells>
  <phoneticPr fontId="3"/>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C12"/>
  <sheetViews>
    <sheetView showGridLines="0" view="pageBreakPreview" topLeftCell="B1" zoomScale="80" zoomScaleNormal="80" zoomScaleSheetLayoutView="80" workbookViewId="0">
      <selection activeCell="B1" sqref="B1"/>
    </sheetView>
  </sheetViews>
  <sheetFormatPr defaultColWidth="9" defaultRowHeight="13.5" x14ac:dyDescent="0.15"/>
  <cols>
    <col min="1" max="1" width="3.625" style="111" customWidth="1"/>
    <col min="2" max="2" width="36.375" style="111" customWidth="1"/>
    <col min="3" max="3" width="49.125" style="111" customWidth="1"/>
    <col min="4" max="16384" width="9" style="111"/>
  </cols>
  <sheetData>
    <row r="1" spans="1:3" ht="18" customHeight="1" x14ac:dyDescent="0.15">
      <c r="C1" s="77" t="str">
        <f>'AM6_MPS(input)'!K1</f>
        <v>Monitoring Spreadsheet: JCM_TH_AM006_ver01.0</v>
      </c>
    </row>
    <row r="2" spans="1:3" ht="18" customHeight="1" x14ac:dyDescent="0.15">
      <c r="C2" s="77" t="str">
        <f>'AM6_MPS(input)'!K2</f>
        <v>Reference Number: TH003</v>
      </c>
    </row>
    <row r="3" spans="1:3" ht="24.75" customHeight="1" x14ac:dyDescent="0.15">
      <c r="A3" s="212" t="s">
        <v>163</v>
      </c>
      <c r="B3" s="212"/>
      <c r="C3" s="212"/>
    </row>
    <row r="5" spans="1:3" ht="21" customHeight="1" x14ac:dyDescent="0.15">
      <c r="B5" s="112" t="s">
        <v>164</v>
      </c>
      <c r="C5" s="112" t="s">
        <v>165</v>
      </c>
    </row>
    <row r="6" spans="1:3" ht="54.75" customHeight="1" x14ac:dyDescent="0.15">
      <c r="B6" s="113" t="s">
        <v>193</v>
      </c>
      <c r="C6" s="113" t="s">
        <v>194</v>
      </c>
    </row>
    <row r="7" spans="1:3" ht="54.75" customHeight="1" x14ac:dyDescent="0.15">
      <c r="B7" s="113" t="s">
        <v>195</v>
      </c>
      <c r="C7" s="113" t="s">
        <v>247</v>
      </c>
    </row>
    <row r="8" spans="1:3" ht="54.75" customHeight="1" x14ac:dyDescent="0.15">
      <c r="B8" s="113" t="s">
        <v>196</v>
      </c>
      <c r="C8" s="113" t="s">
        <v>248</v>
      </c>
    </row>
    <row r="9" spans="1:3" ht="54.75" customHeight="1" x14ac:dyDescent="0.15">
      <c r="B9" s="113" t="s">
        <v>244</v>
      </c>
      <c r="C9" s="113" t="s">
        <v>245</v>
      </c>
    </row>
    <row r="10" spans="1:3" ht="54.75" customHeight="1" x14ac:dyDescent="0.15">
      <c r="B10" s="113"/>
      <c r="C10" s="113"/>
    </row>
    <row r="11" spans="1:3" ht="54.75" customHeight="1" x14ac:dyDescent="0.15">
      <c r="B11" s="113"/>
      <c r="C11" s="113"/>
    </row>
    <row r="12" spans="1:3" ht="54.75" customHeight="1" x14ac:dyDescent="0.15">
      <c r="B12" s="113"/>
      <c r="C12" s="113"/>
    </row>
  </sheetData>
  <sheetProtection password="C763" sheet="1" objects="1" scenarios="1" formatCells="0" formatRows="0" insertRows="0"/>
  <mergeCells count="1">
    <mergeCell ref="A3:C3"/>
  </mergeCells>
  <phoneticPr fontId="3"/>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L36"/>
  <sheetViews>
    <sheetView showGridLines="0" view="pageBreakPreview" zoomScale="70" zoomScaleNormal="60" zoomScaleSheetLayoutView="70" workbookViewId="0"/>
  </sheetViews>
  <sheetFormatPr defaultColWidth="9" defaultRowHeight="14.25" x14ac:dyDescent="0.15"/>
  <cols>
    <col min="1" max="1" width="2.625" style="50" customWidth="1"/>
    <col min="2" max="3" width="11.625" style="50" customWidth="1"/>
    <col min="4" max="4" width="12.375" style="50" customWidth="1"/>
    <col min="5" max="5" width="26.625" style="50" customWidth="1"/>
    <col min="6" max="7" width="10.625" style="50" customWidth="1"/>
    <col min="8" max="8" width="11.625" style="50" customWidth="1"/>
    <col min="9" max="9" width="11.375" style="50" customWidth="1"/>
    <col min="10" max="10" width="60.625" style="50" customWidth="1"/>
    <col min="11" max="11" width="12.625" style="50" customWidth="1"/>
    <col min="12" max="12" width="11.375" style="50" customWidth="1"/>
    <col min="13" max="16384" width="9" style="50"/>
  </cols>
  <sheetData>
    <row r="1" spans="1:12" ht="18" customHeight="1" x14ac:dyDescent="0.15">
      <c r="L1" s="51" t="str">
        <f>'AM6_MPS(input)'!K1</f>
        <v>Monitoring Spreadsheet: JCM_TH_AM006_ver01.0</v>
      </c>
    </row>
    <row r="2" spans="1:12" ht="18" customHeight="1" x14ac:dyDescent="0.15">
      <c r="L2" s="51" t="str">
        <f>'AM6_MPS(input)'!K2</f>
        <v>Reference Number: TH003</v>
      </c>
    </row>
    <row r="3" spans="1:12" ht="27.75" customHeight="1" x14ac:dyDescent="0.15">
      <c r="A3" s="52" t="s">
        <v>166</v>
      </c>
      <c r="B3" s="52"/>
      <c r="C3" s="53"/>
      <c r="D3" s="53"/>
      <c r="E3" s="53"/>
      <c r="F3" s="53"/>
      <c r="G3" s="53"/>
      <c r="H3" s="53"/>
      <c r="I3" s="53"/>
      <c r="J3" s="53"/>
      <c r="K3" s="53"/>
      <c r="L3" s="54"/>
    </row>
    <row r="5" spans="1:12" ht="18.75" customHeight="1" x14ac:dyDescent="0.15">
      <c r="A5" s="55" t="s">
        <v>168</v>
      </c>
      <c r="B5" s="55"/>
      <c r="C5" s="55"/>
    </row>
    <row r="6" spans="1:12" ht="18.75" customHeight="1" x14ac:dyDescent="0.15">
      <c r="A6" s="55"/>
      <c r="B6" s="56" t="s">
        <v>54</v>
      </c>
      <c r="C6" s="56" t="s">
        <v>55</v>
      </c>
      <c r="D6" s="56" t="s">
        <v>56</v>
      </c>
      <c r="E6" s="56" t="s">
        <v>57</v>
      </c>
      <c r="F6" s="56" t="s">
        <v>58</v>
      </c>
      <c r="G6" s="56" t="s">
        <v>59</v>
      </c>
      <c r="H6" s="56" t="s">
        <v>60</v>
      </c>
      <c r="I6" s="56" t="s">
        <v>61</v>
      </c>
      <c r="J6" s="56" t="s">
        <v>62</v>
      </c>
      <c r="K6" s="56" t="s">
        <v>63</v>
      </c>
      <c r="L6" s="56" t="s">
        <v>174</v>
      </c>
    </row>
    <row r="7" spans="1:12" s="57" customFormat="1" ht="39" customHeight="1" x14ac:dyDescent="0.15">
      <c r="B7" s="56" t="s">
        <v>173</v>
      </c>
      <c r="C7" s="56" t="s">
        <v>64</v>
      </c>
      <c r="D7" s="56" t="s">
        <v>65</v>
      </c>
      <c r="E7" s="56" t="s">
        <v>66</v>
      </c>
      <c r="F7" s="56" t="s">
        <v>177</v>
      </c>
      <c r="G7" s="56" t="s">
        <v>68</v>
      </c>
      <c r="H7" s="56" t="s">
        <v>69</v>
      </c>
      <c r="I7" s="56" t="s">
        <v>70</v>
      </c>
      <c r="J7" s="56" t="s">
        <v>71</v>
      </c>
      <c r="K7" s="56" t="s">
        <v>72</v>
      </c>
      <c r="L7" s="56" t="s">
        <v>73</v>
      </c>
    </row>
    <row r="8" spans="1:12" ht="270" customHeight="1" x14ac:dyDescent="0.15">
      <c r="B8" s="137"/>
      <c r="C8" s="58" t="s">
        <v>0</v>
      </c>
      <c r="D8" s="59" t="s">
        <v>118</v>
      </c>
      <c r="E8" s="120" t="s">
        <v>186</v>
      </c>
      <c r="F8" s="61" t="s">
        <v>46</v>
      </c>
      <c r="G8" s="62" t="s">
        <v>88</v>
      </c>
      <c r="H8" s="3" t="s">
        <v>21</v>
      </c>
      <c r="I8" s="3" t="s">
        <v>22</v>
      </c>
      <c r="J8" s="4" t="s">
        <v>246</v>
      </c>
      <c r="K8" s="4" t="s">
        <v>23</v>
      </c>
      <c r="L8" s="4" t="s">
        <v>191</v>
      </c>
    </row>
    <row r="9" spans="1:12" ht="65.45" customHeight="1" x14ac:dyDescent="0.15">
      <c r="A9" s="63"/>
      <c r="B9" s="137"/>
      <c r="C9" s="58" t="s">
        <v>24</v>
      </c>
      <c r="D9" s="59" t="s">
        <v>146</v>
      </c>
      <c r="E9" s="64" t="s">
        <v>48</v>
      </c>
      <c r="F9" s="137" t="s">
        <v>242</v>
      </c>
      <c r="G9" s="64" t="s">
        <v>25</v>
      </c>
      <c r="H9" s="137" t="s">
        <v>46</v>
      </c>
      <c r="I9" s="137" t="s">
        <v>46</v>
      </c>
      <c r="J9" s="4" t="s">
        <v>26</v>
      </c>
      <c r="K9" s="137" t="s">
        <v>46</v>
      </c>
      <c r="L9" s="137" t="s">
        <v>46</v>
      </c>
    </row>
    <row r="10" spans="1:12" ht="270" customHeight="1" x14ac:dyDescent="0.15">
      <c r="A10" s="63"/>
      <c r="B10" s="137"/>
      <c r="C10" s="58" t="s">
        <v>105</v>
      </c>
      <c r="D10" s="59" t="s">
        <v>20</v>
      </c>
      <c r="E10" s="64" t="s">
        <v>49</v>
      </c>
      <c r="F10" s="137" t="s">
        <v>242</v>
      </c>
      <c r="G10" s="62" t="s">
        <v>17</v>
      </c>
      <c r="H10" s="137" t="s">
        <v>46</v>
      </c>
      <c r="I10" s="137" t="s">
        <v>46</v>
      </c>
      <c r="J10" s="4" t="s">
        <v>142</v>
      </c>
      <c r="K10" s="137" t="s">
        <v>46</v>
      </c>
      <c r="L10" s="137" t="s">
        <v>46</v>
      </c>
    </row>
    <row r="11" spans="1:12" ht="8.25" customHeight="1" x14ac:dyDescent="0.15">
      <c r="A11" s="63"/>
      <c r="B11" s="63"/>
      <c r="F11" s="138"/>
    </row>
    <row r="12" spans="1:12" ht="20.100000000000001" customHeight="1" x14ac:dyDescent="0.15">
      <c r="A12" s="55" t="s">
        <v>169</v>
      </c>
      <c r="B12" s="55"/>
    </row>
    <row r="13" spans="1:12" ht="20.100000000000001" customHeight="1" x14ac:dyDescent="0.15">
      <c r="A13" s="63"/>
      <c r="B13" s="223" t="s">
        <v>54</v>
      </c>
      <c r="C13" s="224"/>
      <c r="D13" s="203" t="s">
        <v>55</v>
      </c>
      <c r="E13" s="203"/>
      <c r="F13" s="56" t="s">
        <v>56</v>
      </c>
      <c r="G13" s="56" t="s">
        <v>57</v>
      </c>
      <c r="H13" s="203" t="s">
        <v>58</v>
      </c>
      <c r="I13" s="203"/>
      <c r="J13" s="203"/>
      <c r="K13" s="203" t="s">
        <v>59</v>
      </c>
      <c r="L13" s="203"/>
    </row>
    <row r="14" spans="1:12" ht="39" customHeight="1" x14ac:dyDescent="0.15">
      <c r="A14" s="63"/>
      <c r="B14" s="223" t="s">
        <v>65</v>
      </c>
      <c r="C14" s="224"/>
      <c r="D14" s="203" t="s">
        <v>66</v>
      </c>
      <c r="E14" s="203"/>
      <c r="F14" s="56" t="s">
        <v>67</v>
      </c>
      <c r="G14" s="56" t="s">
        <v>68</v>
      </c>
      <c r="H14" s="203" t="s">
        <v>70</v>
      </c>
      <c r="I14" s="203"/>
      <c r="J14" s="203"/>
      <c r="K14" s="203" t="s">
        <v>73</v>
      </c>
      <c r="L14" s="203"/>
    </row>
    <row r="15" spans="1:12" ht="68.25" customHeight="1" x14ac:dyDescent="0.15">
      <c r="A15" s="63"/>
      <c r="B15" s="220" t="s">
        <v>89</v>
      </c>
      <c r="C15" s="221"/>
      <c r="D15" s="197" t="s">
        <v>4</v>
      </c>
      <c r="E15" s="197"/>
      <c r="F15" s="114">
        <f>'AM6_MPS(input)'!E15</f>
        <v>0.56640000000000001</v>
      </c>
      <c r="G15" s="64" t="s">
        <v>5</v>
      </c>
      <c r="H15" s="222" t="str">
        <f>'AM6_MPS(input)'!G15</f>
        <v>The most recent value available at the time of validation is applied and fixed for the monitoring period thereafter. The data is sourced from “Grid Emission Factor (GEF) of Thailand”, endorsed by Thailand Greenhouse Gas Management Organization unless otherwise instructed by the Joint Committee.</v>
      </c>
      <c r="I15" s="222"/>
      <c r="J15" s="222"/>
      <c r="K15" s="240" t="str">
        <f>IF('AM6_MPS(input)'!J15&gt;0,'AM6_MPS(input)'!J15,"")</f>
        <v/>
      </c>
      <c r="L15" s="240"/>
    </row>
    <row r="16" spans="1:12" ht="67.5" customHeight="1" x14ac:dyDescent="0.15">
      <c r="A16" s="63"/>
      <c r="B16" s="220" t="s">
        <v>3</v>
      </c>
      <c r="C16" s="221"/>
      <c r="D16" s="229" t="s">
        <v>50</v>
      </c>
      <c r="E16" s="230"/>
      <c r="F16" s="66">
        <f>IF(ISERROR(3.6*(100/F25)*F27),0,3.6*(100/F25)*F27)</f>
        <v>0</v>
      </c>
      <c r="G16" s="64" t="s">
        <v>5</v>
      </c>
      <c r="H16" s="222" t="str">
        <f>'AM6_MPS(input)'!G16</f>
        <v>Power generation efficiency obtained from manufacturer's specification</v>
      </c>
      <c r="I16" s="222"/>
      <c r="J16" s="222"/>
      <c r="K16" s="240" t="str">
        <f>IF('AM6_MPS(input)'!J16&gt;0,'AM6_MPS(input)'!J16,"")</f>
        <v>Calculated</v>
      </c>
      <c r="L16" s="240"/>
    </row>
    <row r="17" spans="1:12" ht="67.5" customHeight="1" x14ac:dyDescent="0.15">
      <c r="A17" s="63"/>
      <c r="B17" s="220" t="s">
        <v>3</v>
      </c>
      <c r="C17" s="221"/>
      <c r="D17" s="197" t="s">
        <v>27</v>
      </c>
      <c r="E17" s="197"/>
      <c r="F17" s="67">
        <f>IF(ISERROR(F9*F26*F27/F10),0,F9*F26*F27/F10)</f>
        <v>0</v>
      </c>
      <c r="G17" s="64" t="s">
        <v>5</v>
      </c>
      <c r="H17" s="222" t="str">
        <f>'AM6_MPS(input)'!G17</f>
        <v>The power generation efficiency calculated from monitored data of the amount of fuel input for power generation and the amount of electricity generated.</v>
      </c>
      <c r="I17" s="222"/>
      <c r="J17" s="222"/>
      <c r="K17" s="240" t="str">
        <f>IF('AM6_MPS(input)'!J17&gt;0,'AM6_MPS(input)'!J17,"")</f>
        <v>Calculated</v>
      </c>
      <c r="L17" s="240"/>
    </row>
    <row r="18" spans="1:12" ht="135" customHeight="1" x14ac:dyDescent="0.15">
      <c r="A18" s="63"/>
      <c r="B18" s="220" t="s">
        <v>3</v>
      </c>
      <c r="C18" s="221"/>
      <c r="D18" s="197" t="s">
        <v>139</v>
      </c>
      <c r="E18" s="197"/>
      <c r="F18" s="114" t="str">
        <f>'AM6_MPS(input)'!E18</f>
        <v>-</v>
      </c>
      <c r="G18" s="64" t="s">
        <v>5</v>
      </c>
      <c r="H18" s="222" t="str">
        <f>'AM6_MPS(input)'!G18</f>
        <v>[Captive electricity with diesel fuel]
CDM approved small scale methodology: AMS-I.A.
[Captive electricity with natural gas]
2006 IPCC Guidelines on National GHG Inventories for the source of EF of natural gas.
CDM Methodological tool "Determining the baseline efficiency of thermal or electric energy generation systems version02.0" for the default efficiency for off-grid power plants.</v>
      </c>
      <c r="I18" s="222"/>
      <c r="J18" s="222"/>
      <c r="K18" s="240" t="str">
        <f>IF('AM6_MPS(input)'!J18&gt;0,'AM6_MPS(input)'!J18,"")</f>
        <v xml:space="preserve">
</v>
      </c>
      <c r="L18" s="240"/>
    </row>
    <row r="19" spans="1:12" ht="67.5" customHeight="1" x14ac:dyDescent="0.15">
      <c r="A19" s="63"/>
      <c r="B19" s="220" t="s">
        <v>148</v>
      </c>
      <c r="C19" s="221"/>
      <c r="D19" s="197" t="s">
        <v>107</v>
      </c>
      <c r="E19" s="197"/>
      <c r="F19" s="139" t="str">
        <f>'AM6_MPS(input)'!E19</f>
        <v>-</v>
      </c>
      <c r="G19" s="68" t="s">
        <v>104</v>
      </c>
      <c r="H19" s="222" t="str">
        <f>'AM6_MPS(input)'!G19</f>
        <v>Design document of the cleanroom.</v>
      </c>
      <c r="I19" s="222"/>
      <c r="J19" s="222"/>
      <c r="K19" s="240" t="str">
        <f>IF('AM6_MPS(input)'!J19&gt;0,'AM6_MPS(input)'!J19,"")</f>
        <v>Calculated</v>
      </c>
      <c r="L19" s="240"/>
    </row>
    <row r="20" spans="1:12" ht="67.5" customHeight="1" x14ac:dyDescent="0.15">
      <c r="A20" s="63"/>
      <c r="B20" s="220" t="s">
        <v>149</v>
      </c>
      <c r="C20" s="221"/>
      <c r="D20" s="197" t="s">
        <v>106</v>
      </c>
      <c r="E20" s="197"/>
      <c r="F20" s="139" t="str">
        <f>'AM6_MPS(input)'!E20</f>
        <v>-</v>
      </c>
      <c r="G20" s="68" t="s">
        <v>104</v>
      </c>
      <c r="H20" s="222" t="str">
        <f>'AM6_MPS(input)'!G20</f>
        <v>Design document or specification document of the displacement ventilation air conditioning unit.</v>
      </c>
      <c r="I20" s="222"/>
      <c r="J20" s="222"/>
      <c r="K20" s="240" t="str">
        <f>IF('AM6_MPS(input)'!J20&gt;0,'AM6_MPS(input)'!J20,"")</f>
        <v>Input on "MPS (input_separate)"</v>
      </c>
      <c r="L20" s="240"/>
    </row>
    <row r="21" spans="1:12" ht="67.5" customHeight="1" x14ac:dyDescent="0.15">
      <c r="A21" s="63"/>
      <c r="B21" s="220" t="s">
        <v>150</v>
      </c>
      <c r="C21" s="221"/>
      <c r="D21" s="197" t="s">
        <v>112</v>
      </c>
      <c r="E21" s="197"/>
      <c r="F21" s="115">
        <f>'AM6_MPS(input)'!E21</f>
        <v>1200</v>
      </c>
      <c r="G21" s="68" t="s">
        <v>111</v>
      </c>
      <c r="H21" s="222" t="str">
        <f>'AM6_MPS(input)'!G21</f>
        <v>Hearing survey with manufacturer of mixing ventilation air conditioning unit.</v>
      </c>
      <c r="I21" s="222"/>
      <c r="J21" s="222"/>
      <c r="K21" s="240" t="str">
        <f>IF('AM6_MPS(input)'!J21&gt;0,'AM6_MPS(input)'!J21,"")</f>
        <v>Default value</v>
      </c>
      <c r="L21" s="240"/>
    </row>
    <row r="22" spans="1:12" ht="67.5" customHeight="1" x14ac:dyDescent="0.15">
      <c r="A22" s="63"/>
      <c r="B22" s="220" t="s">
        <v>110</v>
      </c>
      <c r="C22" s="221"/>
      <c r="D22" s="197" t="s">
        <v>113</v>
      </c>
      <c r="E22" s="197"/>
      <c r="F22" s="139" t="str">
        <f>'AM6_MPS(input)'!E22</f>
        <v>-</v>
      </c>
      <c r="G22" s="68" t="s">
        <v>111</v>
      </c>
      <c r="H22" s="222" t="str">
        <f>'AM6_MPS(input)'!G22</f>
        <v>Design document or specification document of the displacement ventilation air conditioning unit.</v>
      </c>
      <c r="I22" s="222"/>
      <c r="J22" s="222"/>
      <c r="K22" s="240" t="str">
        <f>IF('AM6_MPS(input)'!J22&gt;0,'AM6_MPS(input)'!J22,"")</f>
        <v>Input on "MPS (input_separate)"</v>
      </c>
      <c r="L22" s="240"/>
    </row>
    <row r="23" spans="1:12" ht="54.75" customHeight="1" x14ac:dyDescent="0.15">
      <c r="A23" s="63"/>
      <c r="B23" s="220" t="s">
        <v>76</v>
      </c>
      <c r="C23" s="221"/>
      <c r="D23" s="197" t="s">
        <v>77</v>
      </c>
      <c r="E23" s="197"/>
      <c r="F23" s="139" t="str">
        <f>'AM6_MPS(input)'!E23</f>
        <v>-</v>
      </c>
      <c r="G23" s="68" t="s">
        <v>78</v>
      </c>
      <c r="H23" s="222" t="str">
        <f>'AM6_MPS(input)'!G23</f>
        <v>Design document of the cleanroom.</v>
      </c>
      <c r="I23" s="222"/>
      <c r="J23" s="222"/>
      <c r="K23" s="240" t="str">
        <f>IF('AM6_MPS(input)'!J23&gt;0,'AM6_MPS(input)'!J23,"")</f>
        <v>Input on "MPS (input_separate)"</v>
      </c>
      <c r="L23" s="240"/>
    </row>
    <row r="24" spans="1:12" ht="54.75" customHeight="1" x14ac:dyDescent="0.15">
      <c r="A24" s="63"/>
      <c r="B24" s="220" t="s">
        <v>79</v>
      </c>
      <c r="C24" s="221"/>
      <c r="D24" s="197" t="s">
        <v>80</v>
      </c>
      <c r="E24" s="197"/>
      <c r="F24" s="139" t="str">
        <f>'AM6_MPS(input)'!E24</f>
        <v>-</v>
      </c>
      <c r="G24" s="68" t="s">
        <v>81</v>
      </c>
      <c r="H24" s="222" t="str">
        <f>'AM6_MPS(input)'!G24</f>
        <v>Multiple documents published on the web.
The default value is determined from the table corresponding to the airborne particulate cleanliness class required for the cleanroom.</v>
      </c>
      <c r="I24" s="222"/>
      <c r="J24" s="222"/>
      <c r="K24" s="240" t="str">
        <f>IF('AM6_MPS(input)'!J24&gt;0,'AM6_MPS(input)'!J24,"")</f>
        <v>Input on "MPS (input_separate)"
Select from default values</v>
      </c>
      <c r="L24" s="240"/>
    </row>
    <row r="25" spans="1:12" ht="54.75" customHeight="1" x14ac:dyDescent="0.15">
      <c r="A25" s="63"/>
      <c r="B25" s="220" t="s">
        <v>94</v>
      </c>
      <c r="C25" s="221"/>
      <c r="D25" s="197" t="s">
        <v>95</v>
      </c>
      <c r="E25" s="197"/>
      <c r="F25" s="115" t="str">
        <f>'AM6_MPS(input)'!E25</f>
        <v>-</v>
      </c>
      <c r="G25" s="68" t="s">
        <v>96</v>
      </c>
      <c r="H25" s="222" t="str">
        <f>'AM6_MPS(input)'!G25</f>
        <v>Specification of the captive power generation system provided by the manufacturer</v>
      </c>
      <c r="I25" s="222"/>
      <c r="J25" s="222"/>
      <c r="K25" s="240" t="str">
        <f>IF('AM6_MPS(input)'!J25&gt;0,'AM6_MPS(input)'!J25,"")</f>
        <v/>
      </c>
      <c r="L25" s="240"/>
    </row>
    <row r="26" spans="1:12" ht="92.25" customHeight="1" x14ac:dyDescent="0.15">
      <c r="A26" s="63"/>
      <c r="B26" s="220" t="s">
        <v>29</v>
      </c>
      <c r="C26" s="221"/>
      <c r="D26" s="197" t="s">
        <v>30</v>
      </c>
      <c r="E26" s="197"/>
      <c r="F26" s="115" t="str">
        <f>'AM6_MPS(input)'!E26</f>
        <v>-</v>
      </c>
      <c r="G26" s="68" t="s">
        <v>31</v>
      </c>
      <c r="H26" s="222" t="str">
        <f>'AM6_MPS(input)'!G26</f>
        <v>In order of preference:
1) values provided by the fuel supplier;
2) measurement by the project participants;
3) regional or national default values;
4) IPCC default values provided in table 1.2 of Ch.1 Vol.2 of 2006 IPCC Guidelines on National GHG Inventories. Lower value is applied.</v>
      </c>
      <c r="I26" s="222"/>
      <c r="J26" s="222"/>
      <c r="K26" s="240" t="str">
        <f>IF('AM6_MPS(input)'!J26&gt;0,'AM6_MPS(input)'!J26,"")</f>
        <v/>
      </c>
      <c r="L26" s="240"/>
    </row>
    <row r="27" spans="1:12" ht="92.25" customHeight="1" x14ac:dyDescent="0.15">
      <c r="A27" s="63"/>
      <c r="B27" s="220" t="s">
        <v>33</v>
      </c>
      <c r="C27" s="221"/>
      <c r="D27" s="197" t="s">
        <v>34</v>
      </c>
      <c r="E27" s="197"/>
      <c r="F27" s="116" t="str">
        <f>'AM6_MPS(input)'!E27</f>
        <v>-</v>
      </c>
      <c r="G27" s="68" t="s">
        <v>35</v>
      </c>
      <c r="H27" s="222" t="str">
        <f>'AM6_MPS(input)'!G27</f>
        <v>In order of preference:
1) values provided by the fuel supplier;
2) measurement by the project participants;
3) regional or national default values;
4) IPCC default values provided in table 1.4 of Ch.1 Vol.2 of 2006 IPCC Guidelines on National GHG Inventories. Lower value is applied.</v>
      </c>
      <c r="I27" s="222"/>
      <c r="J27" s="222"/>
      <c r="K27" s="240" t="str">
        <f>IF('AM6_MPS(input)'!J27&gt;0,'AM6_MPS(input)'!J27,"")</f>
        <v/>
      </c>
      <c r="L27" s="240"/>
    </row>
    <row r="28" spans="1:12" ht="6.75" customHeight="1" x14ac:dyDescent="0.15">
      <c r="A28" s="63"/>
      <c r="B28" s="63"/>
    </row>
    <row r="29" spans="1:12" ht="18.75" customHeight="1" x14ac:dyDescent="0.15">
      <c r="A29" s="69" t="s">
        <v>170</v>
      </c>
      <c r="B29" s="69"/>
      <c r="C29" s="69"/>
    </row>
    <row r="30" spans="1:12" ht="17.25" thickBot="1" x14ac:dyDescent="0.2">
      <c r="B30" s="244" t="s">
        <v>175</v>
      </c>
      <c r="C30" s="245"/>
      <c r="D30" s="241" t="s">
        <v>152</v>
      </c>
      <c r="E30" s="214"/>
      <c r="F30" s="70" t="s">
        <v>2</v>
      </c>
    </row>
    <row r="31" spans="1:12" ht="19.5" thickBot="1" x14ac:dyDescent="0.2">
      <c r="B31" s="216"/>
      <c r="C31" s="217"/>
      <c r="D31" s="242">
        <f>ROUNDDOWN('AM6_MRS(calc_process)'!G6,0)</f>
        <v>0</v>
      </c>
      <c r="E31" s="243"/>
      <c r="F31" s="71" t="s">
        <v>15</v>
      </c>
    </row>
    <row r="32" spans="1:12" ht="20.100000000000001" customHeight="1" x14ac:dyDescent="0.15">
      <c r="C32" s="72"/>
      <c r="D32" s="72"/>
      <c r="G32" s="73"/>
      <c r="H32" s="73"/>
    </row>
    <row r="33" spans="1:11" ht="18.75" customHeight="1" x14ac:dyDescent="0.15">
      <c r="A33" s="55" t="s">
        <v>6</v>
      </c>
      <c r="B33" s="55"/>
    </row>
    <row r="34" spans="1:11" ht="18" customHeight="1" x14ac:dyDescent="0.15">
      <c r="B34" s="74" t="s">
        <v>7</v>
      </c>
      <c r="C34" s="121" t="s">
        <v>181</v>
      </c>
      <c r="D34" s="122"/>
      <c r="E34" s="122"/>
      <c r="F34" s="122"/>
      <c r="G34" s="122"/>
      <c r="H34" s="122"/>
      <c r="I34" s="122"/>
      <c r="J34" s="123"/>
      <c r="K34" s="75"/>
    </row>
    <row r="35" spans="1:11" ht="18" customHeight="1" x14ac:dyDescent="0.15">
      <c r="B35" s="74" t="s">
        <v>8</v>
      </c>
      <c r="C35" s="121" t="s">
        <v>182</v>
      </c>
      <c r="D35" s="122"/>
      <c r="E35" s="122"/>
      <c r="F35" s="122"/>
      <c r="G35" s="122"/>
      <c r="H35" s="122"/>
      <c r="I35" s="122"/>
      <c r="J35" s="123"/>
      <c r="K35" s="75"/>
    </row>
    <row r="36" spans="1:11" ht="18" customHeight="1" x14ac:dyDescent="0.15">
      <c r="B36" s="74" t="s">
        <v>9</v>
      </c>
      <c r="C36" s="121" t="s">
        <v>183</v>
      </c>
      <c r="D36" s="122"/>
      <c r="E36" s="122"/>
      <c r="F36" s="122"/>
      <c r="G36" s="122"/>
      <c r="H36" s="122"/>
      <c r="I36" s="122"/>
      <c r="J36" s="123"/>
      <c r="K36" s="75"/>
    </row>
  </sheetData>
  <sheetProtection password="C763" sheet="1" objects="1" scenarios="1" formatCells="0" formatRows="0"/>
  <mergeCells count="64">
    <mergeCell ref="D13:E13"/>
    <mergeCell ref="H13:J13"/>
    <mergeCell ref="K13:L13"/>
    <mergeCell ref="D14:E14"/>
    <mergeCell ref="H14:J14"/>
    <mergeCell ref="K14:L14"/>
    <mergeCell ref="D15:E15"/>
    <mergeCell ref="H15:J15"/>
    <mergeCell ref="K15:L15"/>
    <mergeCell ref="D16:E16"/>
    <mergeCell ref="H16:J16"/>
    <mergeCell ref="K16:L16"/>
    <mergeCell ref="D17:E17"/>
    <mergeCell ref="H17:J17"/>
    <mergeCell ref="K17:L17"/>
    <mergeCell ref="D18:E18"/>
    <mergeCell ref="H18:J18"/>
    <mergeCell ref="K18:L18"/>
    <mergeCell ref="K21:L21"/>
    <mergeCell ref="D22:E22"/>
    <mergeCell ref="H22:J22"/>
    <mergeCell ref="K22:L22"/>
    <mergeCell ref="D19:E19"/>
    <mergeCell ref="H19:J19"/>
    <mergeCell ref="K19:L19"/>
    <mergeCell ref="D20:E20"/>
    <mergeCell ref="H20:J20"/>
    <mergeCell ref="K20:L20"/>
    <mergeCell ref="D21:E21"/>
    <mergeCell ref="H21:J21"/>
    <mergeCell ref="K25:L25"/>
    <mergeCell ref="D26:E26"/>
    <mergeCell ref="H26:J26"/>
    <mergeCell ref="K26:L26"/>
    <mergeCell ref="D23:E23"/>
    <mergeCell ref="H23:J23"/>
    <mergeCell ref="K23:L23"/>
    <mergeCell ref="D24:E24"/>
    <mergeCell ref="H24:J24"/>
    <mergeCell ref="K24:L24"/>
    <mergeCell ref="D25:E25"/>
    <mergeCell ref="H25:J25"/>
    <mergeCell ref="K27:L27"/>
    <mergeCell ref="D30:E30"/>
    <mergeCell ref="D31:E31"/>
    <mergeCell ref="B27:C27"/>
    <mergeCell ref="B30:C30"/>
    <mergeCell ref="B31:C31"/>
    <mergeCell ref="D27:E27"/>
    <mergeCell ref="H27:J27"/>
    <mergeCell ref="B26:C26"/>
    <mergeCell ref="B13:C13"/>
    <mergeCell ref="B14:C14"/>
    <mergeCell ref="B15:C15"/>
    <mergeCell ref="B16:C16"/>
    <mergeCell ref="B17:C17"/>
    <mergeCell ref="B18:C18"/>
    <mergeCell ref="B19:C19"/>
    <mergeCell ref="B20:C20"/>
    <mergeCell ref="B21:C21"/>
    <mergeCell ref="B22:C22"/>
    <mergeCell ref="B23:C23"/>
    <mergeCell ref="B24:C24"/>
    <mergeCell ref="B25:C25"/>
  </mergeCells>
  <phoneticPr fontId="4"/>
  <printOptions horizontalCentered="1"/>
  <pageMargins left="0.70866141732283472" right="0.70866141732283472" top="0.74803149606299213" bottom="0.74803149606299213" header="0.31496062992125984" footer="0.31496062992125984"/>
  <pageSetup paperSize="9" scale="40" orientation="portrait" r:id="rId1"/>
  <rowBreaks count="1" manualBreakCount="1">
    <brk id="11" max="1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55"/>
  <sheetViews>
    <sheetView showGridLines="0" view="pageBreakPreview" zoomScale="55" zoomScaleNormal="60" zoomScaleSheetLayoutView="55" workbookViewId="0"/>
  </sheetViews>
  <sheetFormatPr defaultColWidth="9" defaultRowHeight="14.25" x14ac:dyDescent="0.15"/>
  <cols>
    <col min="1" max="1" width="3.375" style="76" customWidth="1"/>
    <col min="2" max="2" width="12" style="76" customWidth="1"/>
    <col min="3" max="10" width="15.75" style="76" customWidth="1"/>
    <col min="11" max="11" width="25.625" style="76" customWidth="1"/>
    <col min="12" max="16" width="15.75" style="76" customWidth="1"/>
    <col min="17" max="17" width="25.625" style="76" customWidth="1"/>
    <col min="18" max="18" width="9" style="76" customWidth="1"/>
    <col min="19" max="19" width="9" style="76" hidden="1" customWidth="1"/>
    <col min="20" max="22" width="9" style="76" customWidth="1"/>
    <col min="23" max="16384" width="9" style="76"/>
  </cols>
  <sheetData>
    <row r="1" spans="1:22" x14ac:dyDescent="0.15">
      <c r="Q1" s="77" t="str">
        <f>'AM6_MPS(input)'!K1</f>
        <v>Monitoring Spreadsheet: JCM_TH_AM006_ver01.0</v>
      </c>
      <c r="V1" s="77"/>
    </row>
    <row r="2" spans="1:22" x14ac:dyDescent="0.15">
      <c r="Q2" s="77" t="str">
        <f>'AM6_MPS(input)'!K2</f>
        <v>Reference Number: TH003</v>
      </c>
      <c r="V2" s="77"/>
    </row>
    <row r="3" spans="1:22" ht="15" x14ac:dyDescent="0.15">
      <c r="A3" s="78" t="s">
        <v>205</v>
      </c>
      <c r="V3" s="77"/>
    </row>
    <row r="4" spans="1:22" s="78" customFormat="1" ht="55.15" customHeight="1" x14ac:dyDescent="0.15">
      <c r="B4" s="79"/>
      <c r="C4" s="235" t="s">
        <v>98</v>
      </c>
      <c r="D4" s="236"/>
      <c r="E4" s="237"/>
      <c r="F4" s="80" t="s">
        <v>206</v>
      </c>
      <c r="G4" s="232" t="s">
        <v>207</v>
      </c>
      <c r="H4" s="233"/>
      <c r="I4" s="233"/>
      <c r="J4" s="233"/>
      <c r="K4" s="233"/>
      <c r="L4" s="233"/>
      <c r="M4" s="233"/>
      <c r="N4" s="233"/>
      <c r="O4" s="233"/>
      <c r="P4" s="234"/>
      <c r="Q4" s="81" t="s">
        <v>208</v>
      </c>
      <c r="R4" s="76"/>
      <c r="S4" s="77"/>
    </row>
    <row r="5" spans="1:22" ht="18.75" x14ac:dyDescent="0.15">
      <c r="B5" s="131" t="s">
        <v>38</v>
      </c>
      <c r="C5" s="83" t="s">
        <v>83</v>
      </c>
      <c r="D5" s="83" t="s">
        <v>84</v>
      </c>
      <c r="E5" s="83" t="s">
        <v>85</v>
      </c>
      <c r="F5" s="84" t="s">
        <v>209</v>
      </c>
      <c r="G5" s="65" t="s">
        <v>210</v>
      </c>
      <c r="H5" s="65" t="s">
        <v>210</v>
      </c>
      <c r="I5" s="65" t="s">
        <v>210</v>
      </c>
      <c r="J5" s="65" t="s">
        <v>210</v>
      </c>
      <c r="K5" s="65" t="s">
        <v>211</v>
      </c>
      <c r="L5" s="65" t="s">
        <v>212</v>
      </c>
      <c r="M5" s="65" t="s">
        <v>213</v>
      </c>
      <c r="N5" s="65" t="s">
        <v>214</v>
      </c>
      <c r="O5" s="65" t="s">
        <v>215</v>
      </c>
      <c r="P5" s="65" t="s">
        <v>216</v>
      </c>
      <c r="Q5" s="85" t="s">
        <v>217</v>
      </c>
      <c r="S5" s="77"/>
    </row>
    <row r="6" spans="1:22" ht="169.9" customHeight="1" x14ac:dyDescent="0.15">
      <c r="B6" s="131" t="s">
        <v>39</v>
      </c>
      <c r="C6" s="86" t="s">
        <v>120</v>
      </c>
      <c r="D6" s="86" t="s">
        <v>86</v>
      </c>
      <c r="E6" s="86" t="s">
        <v>87</v>
      </c>
      <c r="F6" s="60" t="s">
        <v>218</v>
      </c>
      <c r="G6" s="87" t="s">
        <v>219</v>
      </c>
      <c r="H6" s="88" t="s">
        <v>220</v>
      </c>
      <c r="I6" s="88" t="s">
        <v>221</v>
      </c>
      <c r="J6" s="88" t="s">
        <v>222</v>
      </c>
      <c r="K6" s="89" t="s">
        <v>223</v>
      </c>
      <c r="L6" s="89" t="s">
        <v>224</v>
      </c>
      <c r="M6" s="130" t="s">
        <v>225</v>
      </c>
      <c r="N6" s="130" t="s">
        <v>226</v>
      </c>
      <c r="O6" s="130" t="s">
        <v>227</v>
      </c>
      <c r="P6" s="130" t="s">
        <v>228</v>
      </c>
      <c r="Q6" s="91" t="s">
        <v>229</v>
      </c>
      <c r="S6" s="77"/>
    </row>
    <row r="7" spans="1:22" ht="27.6" customHeight="1" x14ac:dyDescent="0.15">
      <c r="B7" s="131" t="s">
        <v>40</v>
      </c>
      <c r="C7" s="92" t="s">
        <v>36</v>
      </c>
      <c r="D7" s="92" t="s">
        <v>36</v>
      </c>
      <c r="E7" s="92" t="s">
        <v>36</v>
      </c>
      <c r="F7" s="65" t="s">
        <v>1</v>
      </c>
      <c r="G7" s="59" t="s">
        <v>230</v>
      </c>
      <c r="H7" s="59" t="s">
        <v>230</v>
      </c>
      <c r="I7" s="59" t="s">
        <v>230</v>
      </c>
      <c r="J7" s="59" t="s">
        <v>230</v>
      </c>
      <c r="K7" s="59" t="s">
        <v>231</v>
      </c>
      <c r="L7" s="59" t="s">
        <v>231</v>
      </c>
      <c r="M7" s="59" t="s">
        <v>115</v>
      </c>
      <c r="N7" s="59" t="s">
        <v>115</v>
      </c>
      <c r="O7" s="93" t="s">
        <v>232</v>
      </c>
      <c r="P7" s="93" t="s">
        <v>81</v>
      </c>
      <c r="Q7" s="92" t="s">
        <v>233</v>
      </c>
      <c r="S7" s="77"/>
    </row>
    <row r="8" spans="1:22" x14ac:dyDescent="0.15">
      <c r="B8" s="210" t="s">
        <v>178</v>
      </c>
      <c r="C8" s="150">
        <v>1</v>
      </c>
      <c r="D8" s="132"/>
      <c r="E8" s="133"/>
      <c r="F8" s="135"/>
      <c r="G8" s="134">
        <f>'AM6_MRS(input)'!$F$15</f>
        <v>0.56640000000000001</v>
      </c>
      <c r="H8" s="95">
        <f>'AM6_MRS(input)'!$F$16</f>
        <v>0</v>
      </c>
      <c r="I8" s="95">
        <f>'AM6_MRS(input)'!$F$17</f>
        <v>0</v>
      </c>
      <c r="J8" s="95" t="str">
        <f>'AM6_MRS(input)'!$F$18</f>
        <v>-</v>
      </c>
      <c r="K8" s="96">
        <f t="shared" ref="K8:K27" si="0">(O8*P8)/3600</f>
        <v>42.711111111111109</v>
      </c>
      <c r="L8" s="118">
        <f>'AM6_MPS(input_separate)'!L8</f>
        <v>24.5</v>
      </c>
      <c r="M8" s="97">
        <f>'AM6_MRS(input)'!$F$21</f>
        <v>1200</v>
      </c>
      <c r="N8" s="101">
        <f>'AM6_MPS(input_separate)'!N8</f>
        <v>208</v>
      </c>
      <c r="O8" s="118">
        <f>'AM6_MPS(input_separate)'!O8</f>
        <v>3844</v>
      </c>
      <c r="P8" s="119">
        <f>'AM6_MPS(input_separate)'!P8</f>
        <v>40</v>
      </c>
      <c r="Q8" s="98">
        <f>IFERROR(F8*((K8*M8)/(L8*N8))*SMALL(G8:J8,COUNTIF(G8:J8,0)+1),0)</f>
        <v>0</v>
      </c>
      <c r="S8" s="76">
        <v>0</v>
      </c>
    </row>
    <row r="9" spans="1:22" x14ac:dyDescent="0.15">
      <c r="B9" s="210"/>
      <c r="C9" s="150">
        <v>2</v>
      </c>
      <c r="D9" s="132"/>
      <c r="E9" s="133"/>
      <c r="F9" s="135"/>
      <c r="G9" s="134">
        <f>'AM6_MRS(input)'!$F$15</f>
        <v>0.56640000000000001</v>
      </c>
      <c r="H9" s="95">
        <f>'AM6_MRS(input)'!$F$16</f>
        <v>0</v>
      </c>
      <c r="I9" s="95">
        <f>'AM6_MRS(input)'!$F$17</f>
        <v>0</v>
      </c>
      <c r="J9" s="95" t="str">
        <f>'AM6_MRS(input)'!$F$18</f>
        <v>-</v>
      </c>
      <c r="K9" s="96">
        <f t="shared" si="0"/>
        <v>158.44444444444446</v>
      </c>
      <c r="L9" s="118">
        <f>'AM6_MPS(input_separate)'!L9</f>
        <v>69.416666666666671</v>
      </c>
      <c r="M9" s="97">
        <f>'AM6_MRS(input)'!$F$21</f>
        <v>1200</v>
      </c>
      <c r="N9" s="101">
        <f>'AM6_MPS(input_separate)'!N9</f>
        <v>247</v>
      </c>
      <c r="O9" s="118">
        <f>'AM6_MPS(input_separate)'!O9</f>
        <v>7130</v>
      </c>
      <c r="P9" s="119">
        <f>'AM6_MPS(input_separate)'!P9</f>
        <v>80</v>
      </c>
      <c r="Q9" s="98">
        <f t="shared" ref="Q9:Q27" si="1">IFERROR(F9*((K9*M9)/(L9*N9))*SMALL(G9:J9,COUNTIF(G9:J9,0)+1),0)</f>
        <v>0</v>
      </c>
      <c r="S9" s="77">
        <v>80</v>
      </c>
    </row>
    <row r="10" spans="1:22" x14ac:dyDescent="0.15">
      <c r="B10" s="210"/>
      <c r="C10" s="150">
        <v>3</v>
      </c>
      <c r="D10" s="132"/>
      <c r="E10" s="133"/>
      <c r="F10" s="135"/>
      <c r="G10" s="134">
        <f>'AM6_MRS(input)'!$F$15</f>
        <v>0.56640000000000001</v>
      </c>
      <c r="H10" s="95">
        <f>'AM6_MRS(input)'!$F$16</f>
        <v>0</v>
      </c>
      <c r="I10" s="95">
        <f>'AM6_MRS(input)'!$F$17</f>
        <v>0</v>
      </c>
      <c r="J10" s="95" t="str">
        <f>'AM6_MRS(input)'!$F$18</f>
        <v>-</v>
      </c>
      <c r="K10" s="96">
        <f>(O10*P10)/3600</f>
        <v>75.777777777777771</v>
      </c>
      <c r="L10" s="118">
        <f>'AM6_MPS(input_separate)'!L10</f>
        <v>71.458333333333329</v>
      </c>
      <c r="M10" s="97">
        <f>'AM6_MRS(input)'!$F$21</f>
        <v>1200</v>
      </c>
      <c r="N10" s="101">
        <f>'AM6_MPS(input_separate)'!N10</f>
        <v>208</v>
      </c>
      <c r="O10" s="118">
        <f>'AM6_MPS(input_separate)'!O10</f>
        <v>6820</v>
      </c>
      <c r="P10" s="119">
        <f>'AM6_MPS(input_separate)'!P10</f>
        <v>40</v>
      </c>
      <c r="Q10" s="98">
        <f t="shared" si="1"/>
        <v>0</v>
      </c>
      <c r="S10" s="77">
        <v>40</v>
      </c>
    </row>
    <row r="11" spans="1:22" x14ac:dyDescent="0.15">
      <c r="B11" s="210"/>
      <c r="C11" s="146">
        <v>4</v>
      </c>
      <c r="D11" s="11"/>
      <c r="E11" s="11"/>
      <c r="F11" s="124"/>
      <c r="G11" s="94">
        <f>'AM6_MRS(input)'!$F$15</f>
        <v>0.56640000000000001</v>
      </c>
      <c r="H11" s="95">
        <f>'AM6_MRS(input)'!$F$16</f>
        <v>0</v>
      </c>
      <c r="I11" s="95">
        <f>'AM6_MRS(input)'!$F$17</f>
        <v>0</v>
      </c>
      <c r="J11" s="95" t="str">
        <f>'AM6_MRS(input)'!$F$18</f>
        <v>-</v>
      </c>
      <c r="K11" s="96">
        <f t="shared" si="0"/>
        <v>0</v>
      </c>
      <c r="L11" s="118">
        <f>'AM6_MPS(input_separate)'!L11</f>
        <v>0</v>
      </c>
      <c r="M11" s="97">
        <f>'AM6_MRS(input)'!$F$21</f>
        <v>1200</v>
      </c>
      <c r="N11" s="101">
        <f>'AM6_MPS(input_separate)'!N11</f>
        <v>0</v>
      </c>
      <c r="O11" s="118">
        <f>'AM6_MPS(input_separate)'!O11</f>
        <v>0</v>
      </c>
      <c r="P11" s="119">
        <f>'AM6_MPS(input_separate)'!P11</f>
        <v>0</v>
      </c>
      <c r="Q11" s="98">
        <f t="shared" si="1"/>
        <v>0</v>
      </c>
      <c r="S11" s="77"/>
    </row>
    <row r="12" spans="1:22" x14ac:dyDescent="0.15">
      <c r="B12" s="210"/>
      <c r="C12" s="146">
        <v>5</v>
      </c>
      <c r="D12" s="11"/>
      <c r="E12" s="11"/>
      <c r="F12" s="124"/>
      <c r="G12" s="94">
        <f>'AM6_MRS(input)'!$F$15</f>
        <v>0.56640000000000001</v>
      </c>
      <c r="H12" s="95">
        <f>'AM6_MRS(input)'!$F$16</f>
        <v>0</v>
      </c>
      <c r="I12" s="95">
        <f>'AM6_MRS(input)'!$F$17</f>
        <v>0</v>
      </c>
      <c r="J12" s="95" t="str">
        <f>'AM6_MRS(input)'!$F$18</f>
        <v>-</v>
      </c>
      <c r="K12" s="96">
        <f t="shared" si="0"/>
        <v>0</v>
      </c>
      <c r="L12" s="118">
        <f>'AM6_MPS(input_separate)'!L12</f>
        <v>0</v>
      </c>
      <c r="M12" s="97">
        <f>'AM6_MRS(input)'!$F$21</f>
        <v>1200</v>
      </c>
      <c r="N12" s="101">
        <f>'AM6_MPS(input_separate)'!N12</f>
        <v>0</v>
      </c>
      <c r="O12" s="118">
        <f>'AM6_MPS(input_separate)'!O12</f>
        <v>0</v>
      </c>
      <c r="P12" s="119">
        <f>'AM6_MPS(input_separate)'!P12</f>
        <v>0</v>
      </c>
      <c r="Q12" s="98">
        <f t="shared" si="1"/>
        <v>0</v>
      </c>
      <c r="S12" s="77"/>
    </row>
    <row r="13" spans="1:22" x14ac:dyDescent="0.15">
      <c r="B13" s="210"/>
      <c r="C13" s="146">
        <v>6</v>
      </c>
      <c r="D13" s="11"/>
      <c r="E13" s="11"/>
      <c r="F13" s="124"/>
      <c r="G13" s="94">
        <f>'AM6_MRS(input)'!$F$15</f>
        <v>0.56640000000000001</v>
      </c>
      <c r="H13" s="95">
        <f>'AM6_MRS(input)'!$F$16</f>
        <v>0</v>
      </c>
      <c r="I13" s="95">
        <f>'AM6_MRS(input)'!$F$17</f>
        <v>0</v>
      </c>
      <c r="J13" s="95" t="str">
        <f>'AM6_MRS(input)'!$F$18</f>
        <v>-</v>
      </c>
      <c r="K13" s="96">
        <f t="shared" si="0"/>
        <v>0</v>
      </c>
      <c r="L13" s="118">
        <f>'AM6_MPS(input_separate)'!L13</f>
        <v>0</v>
      </c>
      <c r="M13" s="97">
        <f>'AM6_MRS(input)'!$F$21</f>
        <v>1200</v>
      </c>
      <c r="N13" s="101">
        <f>'AM6_MPS(input_separate)'!N13</f>
        <v>0</v>
      </c>
      <c r="O13" s="118">
        <f>'AM6_MPS(input_separate)'!O13</f>
        <v>0</v>
      </c>
      <c r="P13" s="119">
        <f>'AM6_MPS(input_separate)'!P13</f>
        <v>0</v>
      </c>
      <c r="Q13" s="98">
        <f t="shared" si="1"/>
        <v>0</v>
      </c>
      <c r="S13" s="77"/>
    </row>
    <row r="14" spans="1:22" x14ac:dyDescent="0.15">
      <c r="B14" s="210"/>
      <c r="C14" s="146">
        <v>7</v>
      </c>
      <c r="D14" s="11"/>
      <c r="E14" s="11"/>
      <c r="F14" s="124"/>
      <c r="G14" s="94">
        <f>'AM6_MRS(input)'!$F$15</f>
        <v>0.56640000000000001</v>
      </c>
      <c r="H14" s="95">
        <f>'AM6_MRS(input)'!$F$16</f>
        <v>0</v>
      </c>
      <c r="I14" s="95">
        <f>'AM6_MRS(input)'!$F$17</f>
        <v>0</v>
      </c>
      <c r="J14" s="95" t="str">
        <f>'AM6_MRS(input)'!$F$18</f>
        <v>-</v>
      </c>
      <c r="K14" s="96">
        <f t="shared" si="0"/>
        <v>0</v>
      </c>
      <c r="L14" s="118">
        <f>'AM6_MPS(input_separate)'!L14</f>
        <v>0</v>
      </c>
      <c r="M14" s="97">
        <f>'AM6_MRS(input)'!$F$21</f>
        <v>1200</v>
      </c>
      <c r="N14" s="101">
        <f>'AM6_MPS(input_separate)'!N14</f>
        <v>0</v>
      </c>
      <c r="O14" s="118">
        <f>'AM6_MPS(input_separate)'!O14</f>
        <v>0</v>
      </c>
      <c r="P14" s="119">
        <f>'AM6_MPS(input_separate)'!P14</f>
        <v>0</v>
      </c>
      <c r="Q14" s="98">
        <f t="shared" si="1"/>
        <v>0</v>
      </c>
      <c r="S14" s="77"/>
    </row>
    <row r="15" spans="1:22" x14ac:dyDescent="0.15">
      <c r="B15" s="210"/>
      <c r="C15" s="146">
        <v>8</v>
      </c>
      <c r="D15" s="11"/>
      <c r="E15" s="11"/>
      <c r="F15" s="124"/>
      <c r="G15" s="94">
        <f>'AM6_MRS(input)'!$F$15</f>
        <v>0.56640000000000001</v>
      </c>
      <c r="H15" s="95">
        <f>'AM6_MRS(input)'!$F$16</f>
        <v>0</v>
      </c>
      <c r="I15" s="95">
        <f>'AM6_MRS(input)'!$F$17</f>
        <v>0</v>
      </c>
      <c r="J15" s="95" t="str">
        <f>'AM6_MRS(input)'!$F$18</f>
        <v>-</v>
      </c>
      <c r="K15" s="96">
        <f t="shared" si="0"/>
        <v>0</v>
      </c>
      <c r="L15" s="118">
        <f>'AM6_MPS(input_separate)'!L15</f>
        <v>0</v>
      </c>
      <c r="M15" s="97">
        <f>'AM6_MRS(input)'!$F$21</f>
        <v>1200</v>
      </c>
      <c r="N15" s="101">
        <f>'AM6_MPS(input_separate)'!N15</f>
        <v>0</v>
      </c>
      <c r="O15" s="118">
        <f>'AM6_MPS(input_separate)'!O15</f>
        <v>0</v>
      </c>
      <c r="P15" s="119">
        <f>'AM6_MPS(input_separate)'!P15</f>
        <v>0</v>
      </c>
      <c r="Q15" s="98">
        <f t="shared" si="1"/>
        <v>0</v>
      </c>
      <c r="S15" s="77"/>
    </row>
    <row r="16" spans="1:22" x14ac:dyDescent="0.15">
      <c r="B16" s="210"/>
      <c r="C16" s="146">
        <v>9</v>
      </c>
      <c r="D16" s="11"/>
      <c r="E16" s="11"/>
      <c r="F16" s="124"/>
      <c r="G16" s="94">
        <f>'AM6_MRS(input)'!$F$15</f>
        <v>0.56640000000000001</v>
      </c>
      <c r="H16" s="95">
        <f>'AM6_MRS(input)'!$F$16</f>
        <v>0</v>
      </c>
      <c r="I16" s="95">
        <f>'AM6_MRS(input)'!$F$17</f>
        <v>0</v>
      </c>
      <c r="J16" s="95" t="str">
        <f>'AM6_MRS(input)'!$F$18</f>
        <v>-</v>
      </c>
      <c r="K16" s="96">
        <f t="shared" si="0"/>
        <v>0</v>
      </c>
      <c r="L16" s="118">
        <f>'AM6_MPS(input_separate)'!L16</f>
        <v>0</v>
      </c>
      <c r="M16" s="97">
        <f>'AM6_MRS(input)'!$F$21</f>
        <v>1200</v>
      </c>
      <c r="N16" s="101">
        <f>'AM6_MPS(input_separate)'!N16</f>
        <v>0</v>
      </c>
      <c r="O16" s="118">
        <f>'AM6_MPS(input_separate)'!O16</f>
        <v>0</v>
      </c>
      <c r="P16" s="119">
        <f>'AM6_MPS(input_separate)'!P16</f>
        <v>0</v>
      </c>
      <c r="Q16" s="98">
        <f t="shared" si="1"/>
        <v>0</v>
      </c>
      <c r="S16" s="77"/>
    </row>
    <row r="17" spans="1:22" x14ac:dyDescent="0.15">
      <c r="B17" s="210"/>
      <c r="C17" s="146">
        <v>10</v>
      </c>
      <c r="D17" s="11"/>
      <c r="E17" s="11"/>
      <c r="F17" s="124"/>
      <c r="G17" s="94">
        <f>'AM6_MRS(input)'!$F$15</f>
        <v>0.56640000000000001</v>
      </c>
      <c r="H17" s="95">
        <f>'AM6_MRS(input)'!$F$16</f>
        <v>0</v>
      </c>
      <c r="I17" s="95">
        <f>'AM6_MRS(input)'!$F$17</f>
        <v>0</v>
      </c>
      <c r="J17" s="95" t="str">
        <f>'AM6_MRS(input)'!$F$18</f>
        <v>-</v>
      </c>
      <c r="K17" s="96">
        <f t="shared" si="0"/>
        <v>0</v>
      </c>
      <c r="L17" s="118">
        <f>'AM6_MPS(input_separate)'!L17</f>
        <v>0</v>
      </c>
      <c r="M17" s="97">
        <f>'AM6_MRS(input)'!$F$21</f>
        <v>1200</v>
      </c>
      <c r="N17" s="101">
        <f>'AM6_MPS(input_separate)'!N17</f>
        <v>0</v>
      </c>
      <c r="O17" s="118">
        <f>'AM6_MPS(input_separate)'!O17</f>
        <v>0</v>
      </c>
      <c r="P17" s="119">
        <f>'AM6_MPS(input_separate)'!P17</f>
        <v>0</v>
      </c>
      <c r="Q17" s="98">
        <f t="shared" si="1"/>
        <v>0</v>
      </c>
      <c r="S17" s="77"/>
    </row>
    <row r="18" spans="1:22" x14ac:dyDescent="0.15">
      <c r="B18" s="210"/>
      <c r="C18" s="146">
        <v>11</v>
      </c>
      <c r="D18" s="11"/>
      <c r="E18" s="11"/>
      <c r="F18" s="124"/>
      <c r="G18" s="94">
        <f>'AM6_MRS(input)'!$F$15</f>
        <v>0.56640000000000001</v>
      </c>
      <c r="H18" s="95">
        <f>'AM6_MRS(input)'!$F$16</f>
        <v>0</v>
      </c>
      <c r="I18" s="95">
        <f>'AM6_MRS(input)'!$F$17</f>
        <v>0</v>
      </c>
      <c r="J18" s="95" t="str">
        <f>'AM6_MRS(input)'!$F$18</f>
        <v>-</v>
      </c>
      <c r="K18" s="96">
        <f t="shared" si="0"/>
        <v>0</v>
      </c>
      <c r="L18" s="118">
        <f>'AM6_MPS(input_separate)'!L18</f>
        <v>0</v>
      </c>
      <c r="M18" s="97">
        <f>'AM6_MRS(input)'!$F$21</f>
        <v>1200</v>
      </c>
      <c r="N18" s="101">
        <f>'AM6_MPS(input_separate)'!N18</f>
        <v>0</v>
      </c>
      <c r="O18" s="118">
        <f>'AM6_MPS(input_separate)'!O18</f>
        <v>0</v>
      </c>
      <c r="P18" s="119">
        <f>'AM6_MPS(input_separate)'!P18</f>
        <v>0</v>
      </c>
      <c r="Q18" s="98">
        <f t="shared" si="1"/>
        <v>0</v>
      </c>
      <c r="S18" s="77"/>
    </row>
    <row r="19" spans="1:22" x14ac:dyDescent="0.15">
      <c r="B19" s="210"/>
      <c r="C19" s="146">
        <v>12</v>
      </c>
      <c r="D19" s="11"/>
      <c r="E19" s="11"/>
      <c r="F19" s="124"/>
      <c r="G19" s="94">
        <f>'AM6_MRS(input)'!$F$15</f>
        <v>0.56640000000000001</v>
      </c>
      <c r="H19" s="95">
        <f>'AM6_MRS(input)'!$F$16</f>
        <v>0</v>
      </c>
      <c r="I19" s="95">
        <f>'AM6_MRS(input)'!$F$17</f>
        <v>0</v>
      </c>
      <c r="J19" s="95" t="str">
        <f>'AM6_MRS(input)'!$F$18</f>
        <v>-</v>
      </c>
      <c r="K19" s="96">
        <f t="shared" si="0"/>
        <v>0</v>
      </c>
      <c r="L19" s="118">
        <f>'AM6_MPS(input_separate)'!L19</f>
        <v>0</v>
      </c>
      <c r="M19" s="97">
        <f>'AM6_MRS(input)'!$F$21</f>
        <v>1200</v>
      </c>
      <c r="N19" s="101">
        <f>'AM6_MPS(input_separate)'!N19</f>
        <v>0</v>
      </c>
      <c r="O19" s="118">
        <f>'AM6_MPS(input_separate)'!O19</f>
        <v>0</v>
      </c>
      <c r="P19" s="119">
        <f>'AM6_MPS(input_separate)'!P19</f>
        <v>0</v>
      </c>
      <c r="Q19" s="98">
        <f t="shared" si="1"/>
        <v>0</v>
      </c>
      <c r="S19" s="77"/>
    </row>
    <row r="20" spans="1:22" x14ac:dyDescent="0.15">
      <c r="B20" s="210"/>
      <c r="C20" s="146">
        <v>13</v>
      </c>
      <c r="D20" s="11"/>
      <c r="E20" s="11"/>
      <c r="F20" s="124"/>
      <c r="G20" s="94">
        <f>'AM6_MRS(input)'!$F$15</f>
        <v>0.56640000000000001</v>
      </c>
      <c r="H20" s="95">
        <f>'AM6_MRS(input)'!$F$16</f>
        <v>0</v>
      </c>
      <c r="I20" s="95">
        <f>'AM6_MRS(input)'!$F$17</f>
        <v>0</v>
      </c>
      <c r="J20" s="95" t="str">
        <f>'AM6_MRS(input)'!$F$18</f>
        <v>-</v>
      </c>
      <c r="K20" s="96">
        <f t="shared" si="0"/>
        <v>0</v>
      </c>
      <c r="L20" s="118">
        <f>'AM6_MPS(input_separate)'!L20</f>
        <v>0</v>
      </c>
      <c r="M20" s="97">
        <f>'AM6_MRS(input)'!$F$21</f>
        <v>1200</v>
      </c>
      <c r="N20" s="101">
        <f>'AM6_MPS(input_separate)'!N20</f>
        <v>0</v>
      </c>
      <c r="O20" s="118">
        <f>'AM6_MPS(input_separate)'!O20</f>
        <v>0</v>
      </c>
      <c r="P20" s="119">
        <f>'AM6_MPS(input_separate)'!P20</f>
        <v>0</v>
      </c>
      <c r="Q20" s="98">
        <f t="shared" si="1"/>
        <v>0</v>
      </c>
      <c r="S20" s="77"/>
    </row>
    <row r="21" spans="1:22" x14ac:dyDescent="0.15">
      <c r="B21" s="210"/>
      <c r="C21" s="146">
        <v>14</v>
      </c>
      <c r="D21" s="11"/>
      <c r="E21" s="11"/>
      <c r="F21" s="124"/>
      <c r="G21" s="94">
        <f>'AM6_MRS(input)'!$F$15</f>
        <v>0.56640000000000001</v>
      </c>
      <c r="H21" s="95">
        <f>'AM6_MRS(input)'!$F$16</f>
        <v>0</v>
      </c>
      <c r="I21" s="95">
        <f>'AM6_MRS(input)'!$F$17</f>
        <v>0</v>
      </c>
      <c r="J21" s="95" t="str">
        <f>'AM6_MRS(input)'!$F$18</f>
        <v>-</v>
      </c>
      <c r="K21" s="96">
        <f t="shared" si="0"/>
        <v>0</v>
      </c>
      <c r="L21" s="118">
        <f>'AM6_MPS(input_separate)'!L21</f>
        <v>0</v>
      </c>
      <c r="M21" s="97">
        <f>'AM6_MRS(input)'!$F$21</f>
        <v>1200</v>
      </c>
      <c r="N21" s="101">
        <f>'AM6_MPS(input_separate)'!N21</f>
        <v>0</v>
      </c>
      <c r="O21" s="118">
        <f>'AM6_MPS(input_separate)'!O21</f>
        <v>0</v>
      </c>
      <c r="P21" s="119">
        <f>'AM6_MPS(input_separate)'!P21</f>
        <v>0</v>
      </c>
      <c r="Q21" s="98">
        <f t="shared" si="1"/>
        <v>0</v>
      </c>
      <c r="S21" s="77"/>
    </row>
    <row r="22" spans="1:22" x14ac:dyDescent="0.15">
      <c r="B22" s="210"/>
      <c r="C22" s="146">
        <v>15</v>
      </c>
      <c r="D22" s="11"/>
      <c r="E22" s="11"/>
      <c r="F22" s="124"/>
      <c r="G22" s="94">
        <f>'AM6_MRS(input)'!$F$15</f>
        <v>0.56640000000000001</v>
      </c>
      <c r="H22" s="95">
        <f>'AM6_MRS(input)'!$F$16</f>
        <v>0</v>
      </c>
      <c r="I22" s="95">
        <f>'AM6_MRS(input)'!$F$17</f>
        <v>0</v>
      </c>
      <c r="J22" s="95" t="str">
        <f>'AM6_MRS(input)'!$F$18</f>
        <v>-</v>
      </c>
      <c r="K22" s="96">
        <f t="shared" si="0"/>
        <v>0</v>
      </c>
      <c r="L22" s="118">
        <f>'AM6_MPS(input_separate)'!L22</f>
        <v>0</v>
      </c>
      <c r="M22" s="97">
        <f>'AM6_MRS(input)'!$F$21</f>
        <v>1200</v>
      </c>
      <c r="N22" s="101">
        <f>'AM6_MPS(input_separate)'!N22</f>
        <v>0</v>
      </c>
      <c r="O22" s="118">
        <f>'AM6_MPS(input_separate)'!O22</f>
        <v>0</v>
      </c>
      <c r="P22" s="119">
        <f>'AM6_MPS(input_separate)'!P22</f>
        <v>0</v>
      </c>
      <c r="Q22" s="98">
        <f t="shared" si="1"/>
        <v>0</v>
      </c>
      <c r="S22" s="77"/>
    </row>
    <row r="23" spans="1:22" x14ac:dyDescent="0.15">
      <c r="B23" s="210"/>
      <c r="C23" s="146">
        <v>16</v>
      </c>
      <c r="D23" s="11"/>
      <c r="E23" s="11"/>
      <c r="F23" s="124"/>
      <c r="G23" s="94">
        <f>'AM6_MRS(input)'!$F$15</f>
        <v>0.56640000000000001</v>
      </c>
      <c r="H23" s="95">
        <f>'AM6_MRS(input)'!$F$16</f>
        <v>0</v>
      </c>
      <c r="I23" s="95">
        <f>'AM6_MRS(input)'!$F$17</f>
        <v>0</v>
      </c>
      <c r="J23" s="95" t="str">
        <f>'AM6_MRS(input)'!$F$18</f>
        <v>-</v>
      </c>
      <c r="K23" s="96">
        <f t="shared" si="0"/>
        <v>0</v>
      </c>
      <c r="L23" s="118">
        <f>'AM6_MPS(input_separate)'!L23</f>
        <v>0</v>
      </c>
      <c r="M23" s="97">
        <f>'AM6_MRS(input)'!$F$21</f>
        <v>1200</v>
      </c>
      <c r="N23" s="101">
        <f>'AM6_MPS(input_separate)'!N23</f>
        <v>0</v>
      </c>
      <c r="O23" s="118">
        <f>'AM6_MPS(input_separate)'!O23</f>
        <v>0</v>
      </c>
      <c r="P23" s="119">
        <f>'AM6_MPS(input_separate)'!P23</f>
        <v>0</v>
      </c>
      <c r="Q23" s="98">
        <f t="shared" si="1"/>
        <v>0</v>
      </c>
      <c r="S23" s="77"/>
    </row>
    <row r="24" spans="1:22" x14ac:dyDescent="0.15">
      <c r="B24" s="210"/>
      <c r="C24" s="146">
        <v>17</v>
      </c>
      <c r="D24" s="11"/>
      <c r="E24" s="11"/>
      <c r="F24" s="124"/>
      <c r="G24" s="94">
        <f>'AM6_MRS(input)'!$F$15</f>
        <v>0.56640000000000001</v>
      </c>
      <c r="H24" s="95">
        <f>'AM6_MRS(input)'!$F$16</f>
        <v>0</v>
      </c>
      <c r="I24" s="95">
        <f>'AM6_MRS(input)'!$F$17</f>
        <v>0</v>
      </c>
      <c r="J24" s="95" t="str">
        <f>'AM6_MRS(input)'!$F$18</f>
        <v>-</v>
      </c>
      <c r="K24" s="96">
        <f t="shared" si="0"/>
        <v>0</v>
      </c>
      <c r="L24" s="118">
        <f>'AM6_MPS(input_separate)'!L24</f>
        <v>0</v>
      </c>
      <c r="M24" s="97">
        <f>'AM6_MRS(input)'!$F$21</f>
        <v>1200</v>
      </c>
      <c r="N24" s="101">
        <f>'AM6_MPS(input_separate)'!N24</f>
        <v>0</v>
      </c>
      <c r="O24" s="118">
        <f>'AM6_MPS(input_separate)'!O24</f>
        <v>0</v>
      </c>
      <c r="P24" s="119">
        <f>'AM6_MPS(input_separate)'!P24</f>
        <v>0</v>
      </c>
      <c r="Q24" s="98">
        <f t="shared" si="1"/>
        <v>0</v>
      </c>
      <c r="S24" s="77"/>
    </row>
    <row r="25" spans="1:22" x14ac:dyDescent="0.15">
      <c r="B25" s="210"/>
      <c r="C25" s="146">
        <v>18</v>
      </c>
      <c r="D25" s="11"/>
      <c r="E25" s="11"/>
      <c r="F25" s="124"/>
      <c r="G25" s="94">
        <f>'AM6_MRS(input)'!$F$15</f>
        <v>0.56640000000000001</v>
      </c>
      <c r="H25" s="95">
        <f>'AM6_MRS(input)'!$F$16</f>
        <v>0</v>
      </c>
      <c r="I25" s="95">
        <f>'AM6_MRS(input)'!$F$17</f>
        <v>0</v>
      </c>
      <c r="J25" s="95" t="str">
        <f>'AM6_MRS(input)'!$F$18</f>
        <v>-</v>
      </c>
      <c r="K25" s="96">
        <f t="shared" si="0"/>
        <v>0</v>
      </c>
      <c r="L25" s="118">
        <f>'AM6_MPS(input_separate)'!L25</f>
        <v>0</v>
      </c>
      <c r="M25" s="97">
        <f>'AM6_MRS(input)'!$F$21</f>
        <v>1200</v>
      </c>
      <c r="N25" s="101">
        <f>'AM6_MPS(input_separate)'!N25</f>
        <v>0</v>
      </c>
      <c r="O25" s="118">
        <f>'AM6_MPS(input_separate)'!O25</f>
        <v>0</v>
      </c>
      <c r="P25" s="119">
        <f>'AM6_MPS(input_separate)'!P25</f>
        <v>0</v>
      </c>
      <c r="Q25" s="98">
        <f t="shared" si="1"/>
        <v>0</v>
      </c>
      <c r="S25" s="77"/>
    </row>
    <row r="26" spans="1:22" x14ac:dyDescent="0.15">
      <c r="B26" s="210"/>
      <c r="C26" s="146">
        <v>19</v>
      </c>
      <c r="D26" s="11"/>
      <c r="E26" s="11"/>
      <c r="F26" s="124"/>
      <c r="G26" s="94">
        <f>'AM6_MRS(input)'!$F$15</f>
        <v>0.56640000000000001</v>
      </c>
      <c r="H26" s="95">
        <f>'AM6_MRS(input)'!$F$16</f>
        <v>0</v>
      </c>
      <c r="I26" s="95">
        <f>'AM6_MRS(input)'!$F$17</f>
        <v>0</v>
      </c>
      <c r="J26" s="95" t="str">
        <f>'AM6_MRS(input)'!$F$18</f>
        <v>-</v>
      </c>
      <c r="K26" s="96">
        <f t="shared" si="0"/>
        <v>0</v>
      </c>
      <c r="L26" s="118">
        <f>'AM6_MPS(input_separate)'!L26</f>
        <v>0</v>
      </c>
      <c r="M26" s="97">
        <f>'AM6_MRS(input)'!$F$21</f>
        <v>1200</v>
      </c>
      <c r="N26" s="101">
        <f>'AM6_MPS(input_separate)'!N26</f>
        <v>0</v>
      </c>
      <c r="O26" s="118">
        <f>'AM6_MPS(input_separate)'!O26</f>
        <v>0</v>
      </c>
      <c r="P26" s="119">
        <f>'AM6_MPS(input_separate)'!P26</f>
        <v>0</v>
      </c>
      <c r="Q26" s="98">
        <f t="shared" si="1"/>
        <v>0</v>
      </c>
      <c r="S26" s="77"/>
    </row>
    <row r="27" spans="1:22" x14ac:dyDescent="0.15">
      <c r="B27" s="210"/>
      <c r="C27" s="146">
        <v>20</v>
      </c>
      <c r="D27" s="11"/>
      <c r="E27" s="11"/>
      <c r="F27" s="124"/>
      <c r="G27" s="94">
        <f>'AM6_MRS(input)'!$F$15</f>
        <v>0.56640000000000001</v>
      </c>
      <c r="H27" s="95">
        <f>'AM6_MRS(input)'!$F$16</f>
        <v>0</v>
      </c>
      <c r="I27" s="95">
        <f>'AM6_MRS(input)'!$F$17</f>
        <v>0</v>
      </c>
      <c r="J27" s="95" t="str">
        <f>'AM6_MRS(input)'!$F$18</f>
        <v>-</v>
      </c>
      <c r="K27" s="96">
        <f t="shared" si="0"/>
        <v>0</v>
      </c>
      <c r="L27" s="118">
        <f>'AM6_MPS(input_separate)'!L27</f>
        <v>0</v>
      </c>
      <c r="M27" s="97">
        <f>'AM6_MRS(input)'!$F$21</f>
        <v>1200</v>
      </c>
      <c r="N27" s="101">
        <f>'AM6_MPS(input_separate)'!N27</f>
        <v>0</v>
      </c>
      <c r="O27" s="118">
        <f>'AM6_MPS(input_separate)'!O27</f>
        <v>0</v>
      </c>
      <c r="P27" s="119">
        <f>'AM6_MPS(input_separate)'!P27</f>
        <v>0</v>
      </c>
      <c r="Q27" s="98">
        <f t="shared" si="1"/>
        <v>0</v>
      </c>
      <c r="S27" s="77"/>
    </row>
    <row r="28" spans="1:22" ht="15" x14ac:dyDescent="0.15">
      <c r="B28" s="210"/>
      <c r="C28" s="99" t="s">
        <v>44</v>
      </c>
      <c r="D28" s="136" t="s">
        <v>36</v>
      </c>
      <c r="E28" s="136" t="s">
        <v>36</v>
      </c>
      <c r="F28" s="136" t="s">
        <v>36</v>
      </c>
      <c r="G28" s="136" t="s">
        <v>36</v>
      </c>
      <c r="H28" s="136" t="s">
        <v>36</v>
      </c>
      <c r="I28" s="136" t="s">
        <v>36</v>
      </c>
      <c r="J28" s="136" t="s">
        <v>36</v>
      </c>
      <c r="K28" s="136" t="s">
        <v>36</v>
      </c>
      <c r="L28" s="136" t="s">
        <v>36</v>
      </c>
      <c r="M28" s="136" t="s">
        <v>36</v>
      </c>
      <c r="N28" s="136" t="s">
        <v>36</v>
      </c>
      <c r="O28" s="136" t="s">
        <v>36</v>
      </c>
      <c r="P28" s="136" t="s">
        <v>36</v>
      </c>
      <c r="Q28" s="101">
        <f>SUMIF(Q8:Q27,"&gt;0",Q8:Q27)</f>
        <v>0</v>
      </c>
      <c r="S28" s="77"/>
    </row>
    <row r="29" spans="1:22" x14ac:dyDescent="0.15">
      <c r="V29" s="77"/>
    </row>
    <row r="30" spans="1:22" ht="15" x14ac:dyDescent="0.15">
      <c r="A30" s="78" t="s">
        <v>234</v>
      </c>
      <c r="V30" s="77"/>
    </row>
    <row r="31" spans="1:22" ht="55.15" customHeight="1" x14ac:dyDescent="0.15">
      <c r="B31" s="79"/>
      <c r="C31" s="235" t="s">
        <v>98</v>
      </c>
      <c r="D31" s="236"/>
      <c r="E31" s="237"/>
      <c r="F31" s="80" t="s">
        <v>235</v>
      </c>
      <c r="G31" s="232" t="s">
        <v>207</v>
      </c>
      <c r="H31" s="233"/>
      <c r="I31" s="233"/>
      <c r="J31" s="234"/>
      <c r="K31" s="102" t="s">
        <v>236</v>
      </c>
    </row>
    <row r="32" spans="1:22" ht="18.75" x14ac:dyDescent="0.15">
      <c r="B32" s="131" t="s">
        <v>38</v>
      </c>
      <c r="C32" s="83" t="s">
        <v>119</v>
      </c>
      <c r="D32" s="83" t="s">
        <v>90</v>
      </c>
      <c r="E32" s="83" t="s">
        <v>85</v>
      </c>
      <c r="F32" s="103" t="s">
        <v>209</v>
      </c>
      <c r="G32" s="65" t="s">
        <v>210</v>
      </c>
      <c r="H32" s="65" t="s">
        <v>237</v>
      </c>
      <c r="I32" s="65" t="s">
        <v>210</v>
      </c>
      <c r="J32" s="65" t="s">
        <v>210</v>
      </c>
      <c r="K32" s="85" t="s">
        <v>238</v>
      </c>
    </row>
    <row r="33" spans="2:11" ht="169.9" customHeight="1" x14ac:dyDescent="0.15">
      <c r="B33" s="131" t="s">
        <v>39</v>
      </c>
      <c r="C33" s="86" t="s">
        <v>120</v>
      </c>
      <c r="D33" s="86" t="s">
        <v>91</v>
      </c>
      <c r="E33" s="86" t="s">
        <v>92</v>
      </c>
      <c r="F33" s="60" t="s">
        <v>218</v>
      </c>
      <c r="G33" s="87" t="s">
        <v>239</v>
      </c>
      <c r="H33" s="88" t="s">
        <v>220</v>
      </c>
      <c r="I33" s="88" t="s">
        <v>221</v>
      </c>
      <c r="J33" s="88" t="s">
        <v>240</v>
      </c>
      <c r="K33" s="91" t="s">
        <v>241</v>
      </c>
    </row>
    <row r="34" spans="2:11" ht="27.6" customHeight="1" x14ac:dyDescent="0.15">
      <c r="B34" s="131" t="s">
        <v>40</v>
      </c>
      <c r="C34" s="92" t="s">
        <v>36</v>
      </c>
      <c r="D34" s="92" t="s">
        <v>36</v>
      </c>
      <c r="E34" s="92" t="s">
        <v>36</v>
      </c>
      <c r="F34" s="104" t="s">
        <v>1</v>
      </c>
      <c r="G34" s="59" t="s">
        <v>230</v>
      </c>
      <c r="H34" s="59" t="s">
        <v>230</v>
      </c>
      <c r="I34" s="59" t="s">
        <v>230</v>
      </c>
      <c r="J34" s="59" t="s">
        <v>230</v>
      </c>
      <c r="K34" s="92" t="s">
        <v>233</v>
      </c>
    </row>
    <row r="35" spans="2:11" x14ac:dyDescent="0.15">
      <c r="B35" s="210" t="s">
        <v>178</v>
      </c>
      <c r="C35" s="146">
        <v>1</v>
      </c>
      <c r="D35" s="11"/>
      <c r="E35" s="11"/>
      <c r="F35" s="97">
        <f>F8</f>
        <v>0</v>
      </c>
      <c r="G35" s="105">
        <f>'AM6_MRS(input)'!$F$15</f>
        <v>0.56640000000000001</v>
      </c>
      <c r="H35" s="106">
        <f>'AM6_MRS(input)'!$F$16</f>
        <v>0</v>
      </c>
      <c r="I35" s="106">
        <f>'AM6_MRS(input)'!$F$17</f>
        <v>0</v>
      </c>
      <c r="J35" s="106" t="str">
        <f>'AM6_MRS(input)'!$F$18</f>
        <v>-</v>
      </c>
      <c r="K35" s="98">
        <f>IFERROR(F35*SMALL(G35:J35,COUNTIF(G35:J35,0)+1),0)</f>
        <v>0</v>
      </c>
    </row>
    <row r="36" spans="2:11" x14ac:dyDescent="0.15">
      <c r="B36" s="210"/>
      <c r="C36" s="146">
        <v>2</v>
      </c>
      <c r="D36" s="11"/>
      <c r="E36" s="11"/>
      <c r="F36" s="97">
        <f t="shared" ref="F36:F54" si="2">F9</f>
        <v>0</v>
      </c>
      <c r="G36" s="105">
        <f>'AM6_MRS(input)'!$F$15</f>
        <v>0.56640000000000001</v>
      </c>
      <c r="H36" s="106">
        <f>'AM6_MRS(input)'!$F$16</f>
        <v>0</v>
      </c>
      <c r="I36" s="106">
        <f>'AM6_MRS(input)'!$F$17</f>
        <v>0</v>
      </c>
      <c r="J36" s="106" t="str">
        <f>'AM6_MRS(input)'!$F$18</f>
        <v>-</v>
      </c>
      <c r="K36" s="98">
        <f t="shared" ref="K36:K54" si="3">IFERROR(F36*SMALL(G36:J36,COUNTIF(G36:J36,0)+1),0)</f>
        <v>0</v>
      </c>
    </row>
    <row r="37" spans="2:11" x14ac:dyDescent="0.15">
      <c r="B37" s="210"/>
      <c r="C37" s="146">
        <v>3</v>
      </c>
      <c r="D37" s="11"/>
      <c r="E37" s="11"/>
      <c r="F37" s="97">
        <f t="shared" si="2"/>
        <v>0</v>
      </c>
      <c r="G37" s="105">
        <f>'AM6_MRS(input)'!$F$15</f>
        <v>0.56640000000000001</v>
      </c>
      <c r="H37" s="106">
        <f>'AM6_MRS(input)'!$F$16</f>
        <v>0</v>
      </c>
      <c r="I37" s="106">
        <f>'AM6_MRS(input)'!$F$17</f>
        <v>0</v>
      </c>
      <c r="J37" s="106" t="str">
        <f>'AM6_MRS(input)'!$F$18</f>
        <v>-</v>
      </c>
      <c r="K37" s="98">
        <f t="shared" si="3"/>
        <v>0</v>
      </c>
    </row>
    <row r="38" spans="2:11" x14ac:dyDescent="0.15">
      <c r="B38" s="210"/>
      <c r="C38" s="146">
        <v>4</v>
      </c>
      <c r="D38" s="11"/>
      <c r="E38" s="11"/>
      <c r="F38" s="97">
        <f t="shared" si="2"/>
        <v>0</v>
      </c>
      <c r="G38" s="105">
        <f>'AM6_MRS(input)'!$F$15</f>
        <v>0.56640000000000001</v>
      </c>
      <c r="H38" s="106">
        <f>'AM6_MRS(input)'!$F$16</f>
        <v>0</v>
      </c>
      <c r="I38" s="106">
        <f>'AM6_MRS(input)'!$F$17</f>
        <v>0</v>
      </c>
      <c r="J38" s="106" t="str">
        <f>'AM6_MRS(input)'!$F$18</f>
        <v>-</v>
      </c>
      <c r="K38" s="98">
        <f t="shared" si="3"/>
        <v>0</v>
      </c>
    </row>
    <row r="39" spans="2:11" x14ac:dyDescent="0.15">
      <c r="B39" s="210"/>
      <c r="C39" s="146">
        <v>5</v>
      </c>
      <c r="D39" s="11"/>
      <c r="E39" s="11"/>
      <c r="F39" s="97">
        <f t="shared" si="2"/>
        <v>0</v>
      </c>
      <c r="G39" s="105">
        <f>'AM6_MRS(input)'!$F$15</f>
        <v>0.56640000000000001</v>
      </c>
      <c r="H39" s="106">
        <f>'AM6_MRS(input)'!$F$16</f>
        <v>0</v>
      </c>
      <c r="I39" s="106">
        <f>'AM6_MRS(input)'!$F$17</f>
        <v>0</v>
      </c>
      <c r="J39" s="106" t="str">
        <f>'AM6_MRS(input)'!$F$18</f>
        <v>-</v>
      </c>
      <c r="K39" s="98">
        <f t="shared" si="3"/>
        <v>0</v>
      </c>
    </row>
    <row r="40" spans="2:11" x14ac:dyDescent="0.15">
      <c r="B40" s="210"/>
      <c r="C40" s="146">
        <v>6</v>
      </c>
      <c r="D40" s="11"/>
      <c r="E40" s="11"/>
      <c r="F40" s="97">
        <f t="shared" si="2"/>
        <v>0</v>
      </c>
      <c r="G40" s="105">
        <f>'AM6_MRS(input)'!$F$15</f>
        <v>0.56640000000000001</v>
      </c>
      <c r="H40" s="106">
        <f>'AM6_MRS(input)'!$F$16</f>
        <v>0</v>
      </c>
      <c r="I40" s="106">
        <f>'AM6_MRS(input)'!$F$17</f>
        <v>0</v>
      </c>
      <c r="J40" s="106" t="str">
        <f>'AM6_MRS(input)'!$F$18</f>
        <v>-</v>
      </c>
      <c r="K40" s="98">
        <f t="shared" si="3"/>
        <v>0</v>
      </c>
    </row>
    <row r="41" spans="2:11" x14ac:dyDescent="0.15">
      <c r="B41" s="210"/>
      <c r="C41" s="146">
        <v>7</v>
      </c>
      <c r="D41" s="11"/>
      <c r="E41" s="11"/>
      <c r="F41" s="97">
        <f t="shared" si="2"/>
        <v>0</v>
      </c>
      <c r="G41" s="105">
        <f>'AM6_MRS(input)'!$F$15</f>
        <v>0.56640000000000001</v>
      </c>
      <c r="H41" s="106">
        <f>'AM6_MRS(input)'!$F$16</f>
        <v>0</v>
      </c>
      <c r="I41" s="106">
        <f>'AM6_MRS(input)'!$F$17</f>
        <v>0</v>
      </c>
      <c r="J41" s="106" t="str">
        <f>'AM6_MRS(input)'!$F$18</f>
        <v>-</v>
      </c>
      <c r="K41" s="98">
        <f t="shared" si="3"/>
        <v>0</v>
      </c>
    </row>
    <row r="42" spans="2:11" x14ac:dyDescent="0.15">
      <c r="B42" s="210"/>
      <c r="C42" s="146">
        <v>8</v>
      </c>
      <c r="D42" s="11"/>
      <c r="E42" s="11"/>
      <c r="F42" s="97">
        <f t="shared" si="2"/>
        <v>0</v>
      </c>
      <c r="G42" s="105">
        <f>'AM6_MRS(input)'!$F$15</f>
        <v>0.56640000000000001</v>
      </c>
      <c r="H42" s="106">
        <f>'AM6_MRS(input)'!$F$16</f>
        <v>0</v>
      </c>
      <c r="I42" s="106">
        <f>'AM6_MRS(input)'!$F$17</f>
        <v>0</v>
      </c>
      <c r="J42" s="106" t="str">
        <f>'AM6_MRS(input)'!$F$18</f>
        <v>-</v>
      </c>
      <c r="K42" s="98">
        <f t="shared" si="3"/>
        <v>0</v>
      </c>
    </row>
    <row r="43" spans="2:11" x14ac:dyDescent="0.15">
      <c r="B43" s="210"/>
      <c r="C43" s="146">
        <v>9</v>
      </c>
      <c r="D43" s="11"/>
      <c r="E43" s="11"/>
      <c r="F43" s="97">
        <f t="shared" si="2"/>
        <v>0</v>
      </c>
      <c r="G43" s="105">
        <f>'AM6_MRS(input)'!$F$15</f>
        <v>0.56640000000000001</v>
      </c>
      <c r="H43" s="106">
        <f>'AM6_MRS(input)'!$F$16</f>
        <v>0</v>
      </c>
      <c r="I43" s="106">
        <f>'AM6_MRS(input)'!$F$17</f>
        <v>0</v>
      </c>
      <c r="J43" s="106" t="str">
        <f>'AM6_MRS(input)'!$F$18</f>
        <v>-</v>
      </c>
      <c r="K43" s="98">
        <f t="shared" si="3"/>
        <v>0</v>
      </c>
    </row>
    <row r="44" spans="2:11" x14ac:dyDescent="0.15">
      <c r="B44" s="210"/>
      <c r="C44" s="146">
        <v>10</v>
      </c>
      <c r="D44" s="11"/>
      <c r="E44" s="11"/>
      <c r="F44" s="97">
        <f t="shared" si="2"/>
        <v>0</v>
      </c>
      <c r="G44" s="105">
        <f>'AM6_MRS(input)'!$F$15</f>
        <v>0.56640000000000001</v>
      </c>
      <c r="H44" s="106">
        <f>'AM6_MRS(input)'!$F$16</f>
        <v>0</v>
      </c>
      <c r="I44" s="106">
        <f>'AM6_MRS(input)'!$F$17</f>
        <v>0</v>
      </c>
      <c r="J44" s="106" t="str">
        <f>'AM6_MRS(input)'!$F$18</f>
        <v>-</v>
      </c>
      <c r="K44" s="98">
        <f t="shared" si="3"/>
        <v>0</v>
      </c>
    </row>
    <row r="45" spans="2:11" x14ac:dyDescent="0.15">
      <c r="B45" s="210"/>
      <c r="C45" s="146">
        <v>11</v>
      </c>
      <c r="D45" s="11"/>
      <c r="E45" s="11"/>
      <c r="F45" s="97">
        <f t="shared" si="2"/>
        <v>0</v>
      </c>
      <c r="G45" s="105">
        <f>'AM6_MRS(input)'!$F$15</f>
        <v>0.56640000000000001</v>
      </c>
      <c r="H45" s="106">
        <f>'AM6_MRS(input)'!$F$16</f>
        <v>0</v>
      </c>
      <c r="I45" s="106">
        <f>'AM6_MRS(input)'!$F$17</f>
        <v>0</v>
      </c>
      <c r="J45" s="106" t="str">
        <f>'AM6_MRS(input)'!$F$18</f>
        <v>-</v>
      </c>
      <c r="K45" s="98">
        <f t="shared" si="3"/>
        <v>0</v>
      </c>
    </row>
    <row r="46" spans="2:11" x14ac:dyDescent="0.15">
      <c r="B46" s="210"/>
      <c r="C46" s="146">
        <v>12</v>
      </c>
      <c r="D46" s="11"/>
      <c r="E46" s="11"/>
      <c r="F46" s="97">
        <f t="shared" si="2"/>
        <v>0</v>
      </c>
      <c r="G46" s="105">
        <f>'AM6_MRS(input)'!$F$15</f>
        <v>0.56640000000000001</v>
      </c>
      <c r="H46" s="106">
        <f>'AM6_MRS(input)'!$F$16</f>
        <v>0</v>
      </c>
      <c r="I46" s="106">
        <f>'AM6_MRS(input)'!$F$17</f>
        <v>0</v>
      </c>
      <c r="J46" s="106" t="str">
        <f>'AM6_MRS(input)'!$F$18</f>
        <v>-</v>
      </c>
      <c r="K46" s="98">
        <f t="shared" si="3"/>
        <v>0</v>
      </c>
    </row>
    <row r="47" spans="2:11" x14ac:dyDescent="0.15">
      <c r="B47" s="210"/>
      <c r="C47" s="146">
        <v>13</v>
      </c>
      <c r="D47" s="11"/>
      <c r="E47" s="11"/>
      <c r="F47" s="97">
        <f t="shared" si="2"/>
        <v>0</v>
      </c>
      <c r="G47" s="105">
        <f>'AM6_MRS(input)'!$F$15</f>
        <v>0.56640000000000001</v>
      </c>
      <c r="H47" s="106">
        <f>'AM6_MRS(input)'!$F$16</f>
        <v>0</v>
      </c>
      <c r="I47" s="106">
        <f>'AM6_MRS(input)'!$F$17</f>
        <v>0</v>
      </c>
      <c r="J47" s="106" t="str">
        <f>'AM6_MRS(input)'!$F$18</f>
        <v>-</v>
      </c>
      <c r="K47" s="98">
        <f t="shared" si="3"/>
        <v>0</v>
      </c>
    </row>
    <row r="48" spans="2:11" x14ac:dyDescent="0.15">
      <c r="B48" s="210"/>
      <c r="C48" s="146">
        <v>14</v>
      </c>
      <c r="D48" s="11"/>
      <c r="E48" s="11"/>
      <c r="F48" s="97">
        <f t="shared" si="2"/>
        <v>0</v>
      </c>
      <c r="G48" s="105">
        <f>'AM6_MRS(input)'!$F$15</f>
        <v>0.56640000000000001</v>
      </c>
      <c r="H48" s="106">
        <f>'AM6_MRS(input)'!$F$16</f>
        <v>0</v>
      </c>
      <c r="I48" s="106">
        <f>'AM6_MRS(input)'!$F$17</f>
        <v>0</v>
      </c>
      <c r="J48" s="106" t="str">
        <f>'AM6_MRS(input)'!$F$18</f>
        <v>-</v>
      </c>
      <c r="K48" s="98">
        <f t="shared" si="3"/>
        <v>0</v>
      </c>
    </row>
    <row r="49" spans="2:11" x14ac:dyDescent="0.15">
      <c r="B49" s="210"/>
      <c r="C49" s="146">
        <v>15</v>
      </c>
      <c r="D49" s="11"/>
      <c r="E49" s="11"/>
      <c r="F49" s="97">
        <f t="shared" si="2"/>
        <v>0</v>
      </c>
      <c r="G49" s="105">
        <f>'AM6_MRS(input)'!$F$15</f>
        <v>0.56640000000000001</v>
      </c>
      <c r="H49" s="106">
        <f>'AM6_MRS(input)'!$F$16</f>
        <v>0</v>
      </c>
      <c r="I49" s="106">
        <f>'AM6_MRS(input)'!$F$17</f>
        <v>0</v>
      </c>
      <c r="J49" s="106" t="str">
        <f>'AM6_MRS(input)'!$F$18</f>
        <v>-</v>
      </c>
      <c r="K49" s="98">
        <f t="shared" si="3"/>
        <v>0</v>
      </c>
    </row>
    <row r="50" spans="2:11" x14ac:dyDescent="0.15">
      <c r="B50" s="210"/>
      <c r="C50" s="146">
        <v>16</v>
      </c>
      <c r="D50" s="11"/>
      <c r="E50" s="11"/>
      <c r="F50" s="97">
        <f t="shared" si="2"/>
        <v>0</v>
      </c>
      <c r="G50" s="105">
        <f>'AM6_MRS(input)'!$F$15</f>
        <v>0.56640000000000001</v>
      </c>
      <c r="H50" s="106">
        <f>'AM6_MRS(input)'!$F$16</f>
        <v>0</v>
      </c>
      <c r="I50" s="106">
        <f>'AM6_MRS(input)'!$F$17</f>
        <v>0</v>
      </c>
      <c r="J50" s="106" t="str">
        <f>'AM6_MRS(input)'!$F$18</f>
        <v>-</v>
      </c>
      <c r="K50" s="98">
        <f t="shared" si="3"/>
        <v>0</v>
      </c>
    </row>
    <row r="51" spans="2:11" x14ac:dyDescent="0.15">
      <c r="B51" s="210"/>
      <c r="C51" s="146">
        <v>17</v>
      </c>
      <c r="D51" s="11"/>
      <c r="E51" s="11"/>
      <c r="F51" s="97">
        <f t="shared" si="2"/>
        <v>0</v>
      </c>
      <c r="G51" s="105">
        <f>'AM6_MRS(input)'!$F$15</f>
        <v>0.56640000000000001</v>
      </c>
      <c r="H51" s="106">
        <f>'AM6_MRS(input)'!$F$16</f>
        <v>0</v>
      </c>
      <c r="I51" s="106">
        <f>'AM6_MRS(input)'!$F$17</f>
        <v>0</v>
      </c>
      <c r="J51" s="106" t="str">
        <f>'AM6_MRS(input)'!$F$18</f>
        <v>-</v>
      </c>
      <c r="K51" s="98">
        <f t="shared" si="3"/>
        <v>0</v>
      </c>
    </row>
    <row r="52" spans="2:11" x14ac:dyDescent="0.15">
      <c r="B52" s="210"/>
      <c r="C52" s="146">
        <v>18</v>
      </c>
      <c r="D52" s="11"/>
      <c r="E52" s="11"/>
      <c r="F52" s="97">
        <f t="shared" si="2"/>
        <v>0</v>
      </c>
      <c r="G52" s="105">
        <f>'AM6_MRS(input)'!$F$15</f>
        <v>0.56640000000000001</v>
      </c>
      <c r="H52" s="106">
        <f>'AM6_MRS(input)'!$F$16</f>
        <v>0</v>
      </c>
      <c r="I52" s="106">
        <f>'AM6_MRS(input)'!$F$17</f>
        <v>0</v>
      </c>
      <c r="J52" s="106" t="str">
        <f>'AM6_MRS(input)'!$F$18</f>
        <v>-</v>
      </c>
      <c r="K52" s="98">
        <f t="shared" si="3"/>
        <v>0</v>
      </c>
    </row>
    <row r="53" spans="2:11" x14ac:dyDescent="0.15">
      <c r="B53" s="210"/>
      <c r="C53" s="146">
        <v>19</v>
      </c>
      <c r="D53" s="11"/>
      <c r="E53" s="11"/>
      <c r="F53" s="97">
        <f t="shared" si="2"/>
        <v>0</v>
      </c>
      <c r="G53" s="105">
        <f>'AM6_MRS(input)'!$F$15</f>
        <v>0.56640000000000001</v>
      </c>
      <c r="H53" s="106">
        <f>'AM6_MRS(input)'!$F$16</f>
        <v>0</v>
      </c>
      <c r="I53" s="106">
        <f>'AM6_MRS(input)'!$F$17</f>
        <v>0</v>
      </c>
      <c r="J53" s="106" t="str">
        <f>'AM6_MRS(input)'!$F$18</f>
        <v>-</v>
      </c>
      <c r="K53" s="98">
        <f t="shared" si="3"/>
        <v>0</v>
      </c>
    </row>
    <row r="54" spans="2:11" x14ac:dyDescent="0.15">
      <c r="B54" s="210"/>
      <c r="C54" s="146">
        <v>20</v>
      </c>
      <c r="D54" s="11"/>
      <c r="E54" s="11"/>
      <c r="F54" s="97">
        <f t="shared" si="2"/>
        <v>0</v>
      </c>
      <c r="G54" s="105">
        <f>'AM6_MRS(input)'!$F$15</f>
        <v>0.56640000000000001</v>
      </c>
      <c r="H54" s="106">
        <f>'AM6_MRS(input)'!$F$16</f>
        <v>0</v>
      </c>
      <c r="I54" s="106">
        <f>'AM6_MRS(input)'!$F$17</f>
        <v>0</v>
      </c>
      <c r="J54" s="106" t="str">
        <f>'AM6_MRS(input)'!$F$18</f>
        <v>-</v>
      </c>
      <c r="K54" s="98">
        <f t="shared" si="3"/>
        <v>0</v>
      </c>
    </row>
    <row r="55" spans="2:11" ht="15" x14ac:dyDescent="0.15">
      <c r="B55" s="210"/>
      <c r="C55" s="99" t="s">
        <v>44</v>
      </c>
      <c r="D55" s="99"/>
      <c r="E55" s="99"/>
      <c r="F55" s="100" t="s">
        <v>36</v>
      </c>
      <c r="G55" s="100" t="s">
        <v>36</v>
      </c>
      <c r="H55" s="100" t="s">
        <v>36</v>
      </c>
      <c r="I55" s="100" t="s">
        <v>36</v>
      </c>
      <c r="J55" s="100" t="s">
        <v>36</v>
      </c>
      <c r="K55" s="101">
        <f>SUMIF(K35:K54,"&gt;0",K35:K54)</f>
        <v>0</v>
      </c>
    </row>
  </sheetData>
  <sheetProtection password="C763" sheet="1" objects="1" scenarios="1" formatCells="0" formatRows="0"/>
  <mergeCells count="6">
    <mergeCell ref="B35:B55"/>
    <mergeCell ref="C4:E4"/>
    <mergeCell ref="G4:P4"/>
    <mergeCell ref="B8:B28"/>
    <mergeCell ref="C31:E31"/>
    <mergeCell ref="G31:J31"/>
  </mergeCells>
  <phoneticPr fontId="3"/>
  <printOptions verticalCentered="1"/>
  <pageMargins left="0.70866141732283472" right="0.70866141732283472" top="0.74803149606299213" bottom="0.74803149606299213" header="0.31496062992125984" footer="0.31496062992125984"/>
  <pageSetup paperSize="8" scale="6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I20"/>
  <sheetViews>
    <sheetView showGridLines="0" view="pageBreakPreview" zoomScale="80" zoomScaleNormal="100" zoomScaleSheetLayoutView="80" workbookViewId="0"/>
  </sheetViews>
  <sheetFormatPr defaultColWidth="9" defaultRowHeight="14.25" x14ac:dyDescent="0.15"/>
  <cols>
    <col min="1" max="4" width="3.625" style="1" customWidth="1"/>
    <col min="5" max="5" width="47.125" style="1" customWidth="1"/>
    <col min="6" max="7" width="12.625" style="1" customWidth="1"/>
    <col min="8" max="8" width="14.625" style="1" customWidth="1"/>
    <col min="9" max="9" width="9" style="6"/>
    <col min="10" max="16384" width="9" style="1"/>
  </cols>
  <sheetData>
    <row r="1" spans="1:9" x14ac:dyDescent="0.15">
      <c r="I1" s="2" t="str">
        <f>'AM6_MPS(input)'!K1</f>
        <v>Monitoring Spreadsheet: JCM_TH_AM006_ver01.0</v>
      </c>
    </row>
    <row r="2" spans="1:9" x14ac:dyDescent="0.15">
      <c r="I2" s="2" t="str">
        <f>'AM6_MPS(input)'!K2</f>
        <v>Reference Number: TH003</v>
      </c>
    </row>
    <row r="3" spans="1:9" ht="27.75" customHeight="1" x14ac:dyDescent="0.15">
      <c r="A3" s="211" t="s">
        <v>167</v>
      </c>
      <c r="B3" s="211"/>
      <c r="C3" s="211"/>
      <c r="D3" s="211"/>
      <c r="E3" s="211"/>
      <c r="F3" s="211"/>
      <c r="G3" s="211"/>
      <c r="H3" s="211"/>
      <c r="I3" s="211"/>
    </row>
    <row r="4" spans="1:9" ht="11.25" customHeight="1" x14ac:dyDescent="0.15"/>
    <row r="5" spans="1:9" ht="18.75" customHeight="1" thickBot="1" x14ac:dyDescent="0.2">
      <c r="A5" s="22" t="s">
        <v>10</v>
      </c>
      <c r="B5" s="13"/>
      <c r="C5" s="13"/>
      <c r="D5" s="13"/>
      <c r="E5" s="12"/>
      <c r="F5" s="14" t="s">
        <v>11</v>
      </c>
      <c r="G5" s="45" t="s">
        <v>12</v>
      </c>
      <c r="H5" s="14" t="s">
        <v>13</v>
      </c>
      <c r="I5" s="15" t="s">
        <v>14</v>
      </c>
    </row>
    <row r="6" spans="1:9" ht="18.75" customHeight="1" thickBot="1" x14ac:dyDescent="0.2">
      <c r="A6" s="23"/>
      <c r="B6" s="16" t="s">
        <v>153</v>
      </c>
      <c r="C6" s="16"/>
      <c r="D6" s="16"/>
      <c r="E6" s="16"/>
      <c r="F6" s="42" t="s">
        <v>16</v>
      </c>
      <c r="G6" s="49">
        <f>G8-G11</f>
        <v>0</v>
      </c>
      <c r="H6" s="43" t="s">
        <v>154</v>
      </c>
      <c r="I6" s="18" t="s">
        <v>155</v>
      </c>
    </row>
    <row r="7" spans="1:9" ht="18.75" customHeight="1" thickBot="1" x14ac:dyDescent="0.2">
      <c r="A7" s="22" t="s">
        <v>52</v>
      </c>
      <c r="B7" s="12"/>
      <c r="C7" s="13"/>
      <c r="D7" s="14"/>
      <c r="E7" s="14"/>
      <c r="F7" s="14"/>
      <c r="G7" s="46"/>
      <c r="H7" s="12"/>
      <c r="I7" s="14"/>
    </row>
    <row r="8" spans="1:9" ht="18.75" customHeight="1" thickBot="1" x14ac:dyDescent="0.2">
      <c r="A8" s="24"/>
      <c r="B8" s="27" t="s">
        <v>156</v>
      </c>
      <c r="C8" s="16"/>
      <c r="D8" s="16"/>
      <c r="E8" s="16"/>
      <c r="F8" s="42" t="s">
        <v>16</v>
      </c>
      <c r="G8" s="47">
        <f>G9</f>
        <v>0</v>
      </c>
      <c r="H8" s="43" t="s">
        <v>154</v>
      </c>
      <c r="I8" s="17" t="s">
        <v>157</v>
      </c>
    </row>
    <row r="9" spans="1:9" ht="18.75" customHeight="1" x14ac:dyDescent="0.15">
      <c r="A9" s="23"/>
      <c r="B9" s="26"/>
      <c r="C9" s="19" t="s">
        <v>156</v>
      </c>
      <c r="D9" s="19"/>
      <c r="E9" s="19"/>
      <c r="F9" s="17" t="s">
        <v>16</v>
      </c>
      <c r="G9" s="48">
        <f>'AM6_MRS(input_separate)'!Q28</f>
        <v>0</v>
      </c>
      <c r="H9" s="17" t="s">
        <v>154</v>
      </c>
      <c r="I9" s="17" t="s">
        <v>157</v>
      </c>
    </row>
    <row r="10" spans="1:9" ht="18.75" customHeight="1" thickBot="1" x14ac:dyDescent="0.2">
      <c r="A10" s="22" t="s">
        <v>53</v>
      </c>
      <c r="B10" s="13"/>
      <c r="C10" s="13"/>
      <c r="D10" s="13"/>
      <c r="E10" s="12"/>
      <c r="F10" s="14"/>
      <c r="G10" s="22"/>
      <c r="H10" s="12"/>
      <c r="I10" s="14"/>
    </row>
    <row r="11" spans="1:9" ht="18.75" customHeight="1" thickBot="1" x14ac:dyDescent="0.2">
      <c r="A11" s="24"/>
      <c r="B11" s="25" t="s">
        <v>158</v>
      </c>
      <c r="C11" s="20"/>
      <c r="D11" s="20"/>
      <c r="E11" s="20"/>
      <c r="F11" s="42" t="s">
        <v>16</v>
      </c>
      <c r="G11" s="47">
        <f>G12</f>
        <v>0</v>
      </c>
      <c r="H11" s="44" t="s">
        <v>159</v>
      </c>
      <c r="I11" s="21" t="s">
        <v>160</v>
      </c>
    </row>
    <row r="12" spans="1:9" ht="18.75" customHeight="1" x14ac:dyDescent="0.15">
      <c r="A12" s="23"/>
      <c r="B12" s="26"/>
      <c r="C12" s="19" t="s">
        <v>161</v>
      </c>
      <c r="D12" s="19"/>
      <c r="E12" s="19"/>
      <c r="F12" s="21" t="s">
        <v>16</v>
      </c>
      <c r="G12" s="48">
        <f>'AM6_MRS(input_separate)'!K55</f>
        <v>0</v>
      </c>
      <c r="H12" s="21" t="s">
        <v>159</v>
      </c>
      <c r="I12" s="21" t="s">
        <v>160</v>
      </c>
    </row>
    <row r="13" spans="1:9" x14ac:dyDescent="0.15">
      <c r="A13" s="7"/>
      <c r="B13" s="7"/>
      <c r="C13" s="7"/>
      <c r="D13" s="7"/>
      <c r="E13" s="7"/>
      <c r="F13" s="8"/>
      <c r="G13" s="9"/>
      <c r="H13" s="9"/>
      <c r="I13" s="33"/>
    </row>
    <row r="14" spans="1:9" ht="21.75" customHeight="1" x14ac:dyDescent="0.15">
      <c r="E14" s="7" t="s">
        <v>18</v>
      </c>
      <c r="F14" s="5"/>
    </row>
    <row r="15" spans="1:9" ht="28.5" x14ac:dyDescent="0.15">
      <c r="E15" s="238" t="s">
        <v>125</v>
      </c>
      <c r="F15" s="29" t="s">
        <v>99</v>
      </c>
      <c r="G15" s="37" t="s">
        <v>100</v>
      </c>
      <c r="H15" s="38" t="s">
        <v>162</v>
      </c>
    </row>
    <row r="16" spans="1:9" ht="21.75" customHeight="1" x14ac:dyDescent="0.15">
      <c r="E16" s="238"/>
      <c r="F16" s="28" t="s">
        <v>101</v>
      </c>
      <c r="G16" s="39">
        <v>1000</v>
      </c>
      <c r="H16" s="40">
        <v>80</v>
      </c>
    </row>
    <row r="17" spans="5:8" ht="21.75" customHeight="1" x14ac:dyDescent="0.15">
      <c r="E17" s="238"/>
      <c r="F17" s="28" t="s">
        <v>102</v>
      </c>
      <c r="G17" s="39">
        <v>10000</v>
      </c>
      <c r="H17" s="40">
        <v>40</v>
      </c>
    </row>
    <row r="18" spans="5:8" ht="21.75" customHeight="1" x14ac:dyDescent="0.15">
      <c r="E18" s="30"/>
      <c r="F18" s="31"/>
      <c r="G18" s="32"/>
      <c r="H18" s="33"/>
    </row>
    <row r="19" spans="5:8" ht="30" customHeight="1" x14ac:dyDescent="0.15">
      <c r="E19" s="238" t="s">
        <v>124</v>
      </c>
      <c r="F19" s="239"/>
      <c r="G19" s="41">
        <v>1200</v>
      </c>
      <c r="H19" s="34" t="s">
        <v>126</v>
      </c>
    </row>
    <row r="20" spans="5:8" ht="21.75" customHeight="1" x14ac:dyDescent="0.15">
      <c r="E20" s="10"/>
      <c r="F20" s="10"/>
      <c r="G20" s="7"/>
      <c r="H20" s="7"/>
    </row>
  </sheetData>
  <sheetProtection password="C763" sheet="1" objects="1" scenarios="1"/>
  <mergeCells count="3">
    <mergeCell ref="A3:I3"/>
    <mergeCell ref="E15:E17"/>
    <mergeCell ref="E19:F19"/>
  </mergeCells>
  <phoneticPr fontId="3"/>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T27"/>
  <sheetViews>
    <sheetView showGridLines="0" view="pageBreakPreview" zoomScale="55" zoomScaleNormal="70" zoomScaleSheetLayoutView="55" workbookViewId="0"/>
  </sheetViews>
  <sheetFormatPr defaultColWidth="9" defaultRowHeight="14.25" x14ac:dyDescent="0.15"/>
  <cols>
    <col min="1" max="1" width="12" style="76" customWidth="1"/>
    <col min="2" max="2" width="10" style="76" bestFit="1" customWidth="1"/>
    <col min="3" max="20" width="13.75" style="76" customWidth="1"/>
    <col min="21" max="16384" width="9" style="76"/>
  </cols>
  <sheetData>
    <row r="1" spans="1:20" x14ac:dyDescent="0.15">
      <c r="T1" s="77" t="str">
        <f>'AM3_MPS(input)'!K1</f>
        <v>Monitoring Spreadsheet: JCM_TH_AM003_ver01.0</v>
      </c>
    </row>
    <row r="2" spans="1:20" x14ac:dyDescent="0.15">
      <c r="T2" s="77" t="str">
        <f>'AM3_MPS(input)'!K2</f>
        <v>Reference Number: TH003</v>
      </c>
    </row>
    <row r="3" spans="1:20" s="78" customFormat="1" ht="27.6" customHeight="1" x14ac:dyDescent="0.15">
      <c r="A3" s="79"/>
      <c r="B3" s="79"/>
      <c r="C3" s="204" t="s">
        <v>332</v>
      </c>
      <c r="D3" s="205"/>
      <c r="E3" s="206"/>
      <c r="F3" s="204" t="s">
        <v>333</v>
      </c>
      <c r="G3" s="205"/>
      <c r="H3" s="205"/>
      <c r="I3" s="205"/>
      <c r="J3" s="205"/>
      <c r="K3" s="205"/>
      <c r="L3" s="205"/>
      <c r="M3" s="205"/>
      <c r="N3" s="205"/>
      <c r="O3" s="205"/>
      <c r="P3" s="205"/>
      <c r="Q3" s="206"/>
      <c r="R3" s="207" t="s">
        <v>334</v>
      </c>
      <c r="S3" s="208"/>
      <c r="T3" s="209"/>
    </row>
    <row r="4" spans="1:20" ht="18.75" x14ac:dyDescent="0.15">
      <c r="A4" s="149" t="s">
        <v>335</v>
      </c>
      <c r="B4" s="83" t="s">
        <v>336</v>
      </c>
      <c r="C4" s="85" t="s">
        <v>337</v>
      </c>
      <c r="D4" s="59" t="s">
        <v>338</v>
      </c>
      <c r="E4" s="59" t="s">
        <v>339</v>
      </c>
      <c r="F4" s="65" t="s">
        <v>340</v>
      </c>
      <c r="G4" s="65" t="s">
        <v>340</v>
      </c>
      <c r="H4" s="65" t="s">
        <v>340</v>
      </c>
      <c r="I4" s="65" t="s">
        <v>340</v>
      </c>
      <c r="J4" s="65" t="s">
        <v>341</v>
      </c>
      <c r="K4" s="65" t="s">
        <v>342</v>
      </c>
      <c r="L4" s="65" t="s">
        <v>343</v>
      </c>
      <c r="M4" s="65" t="s">
        <v>344</v>
      </c>
      <c r="N4" s="65" t="s">
        <v>345</v>
      </c>
      <c r="O4" s="65" t="s">
        <v>346</v>
      </c>
      <c r="P4" s="65" t="s">
        <v>347</v>
      </c>
      <c r="Q4" s="65" t="s">
        <v>348</v>
      </c>
      <c r="R4" s="85" t="s">
        <v>349</v>
      </c>
      <c r="S4" s="85" t="s">
        <v>51</v>
      </c>
      <c r="T4" s="85" t="s">
        <v>350</v>
      </c>
    </row>
    <row r="5" spans="1:20" ht="149.44999999999999" customHeight="1" x14ac:dyDescent="0.15">
      <c r="A5" s="149" t="s">
        <v>351</v>
      </c>
      <c r="B5" s="86" t="s">
        <v>352</v>
      </c>
      <c r="C5" s="147" t="s">
        <v>252</v>
      </c>
      <c r="D5" s="91" t="s">
        <v>353</v>
      </c>
      <c r="E5" s="154" t="s">
        <v>354</v>
      </c>
      <c r="F5" s="87" t="s">
        <v>219</v>
      </c>
      <c r="G5" s="88" t="s">
        <v>50</v>
      </c>
      <c r="H5" s="88" t="s">
        <v>138</v>
      </c>
      <c r="I5" s="88" t="s">
        <v>140</v>
      </c>
      <c r="J5" s="88" t="s">
        <v>355</v>
      </c>
      <c r="K5" s="88" t="s">
        <v>356</v>
      </c>
      <c r="L5" s="88" t="s">
        <v>357</v>
      </c>
      <c r="M5" s="88" t="s">
        <v>358</v>
      </c>
      <c r="N5" s="88" t="s">
        <v>359</v>
      </c>
      <c r="O5" s="88" t="s">
        <v>95</v>
      </c>
      <c r="P5" s="88" t="s">
        <v>360</v>
      </c>
      <c r="Q5" s="155" t="s">
        <v>361</v>
      </c>
      <c r="R5" s="91" t="s">
        <v>362</v>
      </c>
      <c r="S5" s="91" t="s">
        <v>363</v>
      </c>
      <c r="T5" s="91" t="s">
        <v>364</v>
      </c>
    </row>
    <row r="6" spans="1:20" ht="28.5" x14ac:dyDescent="0.15">
      <c r="A6" s="149" t="s">
        <v>365</v>
      </c>
      <c r="B6" s="92" t="s">
        <v>366</v>
      </c>
      <c r="C6" s="65" t="s">
        <v>367</v>
      </c>
      <c r="D6" s="59" t="s">
        <v>368</v>
      </c>
      <c r="E6" s="65" t="s">
        <v>367</v>
      </c>
      <c r="F6" s="59" t="s">
        <v>369</v>
      </c>
      <c r="G6" s="59" t="s">
        <v>369</v>
      </c>
      <c r="H6" s="59" t="s">
        <v>369</v>
      </c>
      <c r="I6" s="59" t="s">
        <v>369</v>
      </c>
      <c r="J6" s="59" t="s">
        <v>370</v>
      </c>
      <c r="K6" s="59" t="s">
        <v>370</v>
      </c>
      <c r="L6" s="93" t="s">
        <v>371</v>
      </c>
      <c r="M6" s="93" t="s">
        <v>371</v>
      </c>
      <c r="N6" s="93" t="s">
        <v>371</v>
      </c>
      <c r="O6" s="93" t="s">
        <v>372</v>
      </c>
      <c r="P6" s="93" t="s">
        <v>373</v>
      </c>
      <c r="Q6" s="93" t="s">
        <v>374</v>
      </c>
      <c r="R6" s="92" t="s">
        <v>375</v>
      </c>
      <c r="S6" s="92" t="s">
        <v>375</v>
      </c>
      <c r="T6" s="92" t="s">
        <v>375</v>
      </c>
    </row>
    <row r="7" spans="1:20" x14ac:dyDescent="0.15">
      <c r="A7" s="210" t="s">
        <v>376</v>
      </c>
      <c r="B7" s="156" t="s">
        <v>377</v>
      </c>
      <c r="C7" s="157">
        <f>((2*143)/1000)*8000</f>
        <v>2288</v>
      </c>
      <c r="D7" s="158" t="str">
        <f>'AM3_MPS(input)'!$E$9</f>
        <v>-</v>
      </c>
      <c r="E7" s="159" t="str">
        <f>'AM3_MPS(input)'!$E$10</f>
        <v>-</v>
      </c>
      <c r="F7" s="160">
        <f>'AM3_MPS(input)'!$E$15</f>
        <v>0.56640000000000001</v>
      </c>
      <c r="G7" s="95">
        <f>'AM3_MPS(input)'!$E$16</f>
        <v>0</v>
      </c>
      <c r="H7" s="95">
        <f>'AM3_MPS(input)'!$E$17</f>
        <v>0</v>
      </c>
      <c r="I7" s="95" t="str">
        <f>'AM3_MPS(input)'!$E$18</f>
        <v>-</v>
      </c>
      <c r="J7" s="128">
        <v>37</v>
      </c>
      <c r="K7" s="128">
        <v>7</v>
      </c>
      <c r="L7" s="107">
        <v>5.69</v>
      </c>
      <c r="M7" s="107">
        <v>6.15</v>
      </c>
      <c r="N7" s="161">
        <f>M7*((J7-K7+'AM3_MPS(calc_process)'!$F$21+'AM3_MPS(calc_process)'!$F$22)/(37-7+'AM3_MPS(calc_process)'!$F$21+'AM3_MPS(calc_process)'!$F$22))</f>
        <v>6.15</v>
      </c>
      <c r="O7" s="162" t="str">
        <f>'AM3_MPS(input)'!$E$24</f>
        <v>-</v>
      </c>
      <c r="P7" s="163" t="str">
        <f>'AM3_MPS(input)'!$E$25</f>
        <v>-</v>
      </c>
      <c r="Q7" s="164" t="str">
        <f>'AM3_MPS(input)'!$E$26</f>
        <v>-</v>
      </c>
      <c r="R7" s="165">
        <f>IF(ISERROR(C7*(N7/L7)*SMALL(F7:I7,COUNTIF(F7:I7,0)+1)),0,(C7*(N7/L7)*SMALL(F7:I7,COUNTIF(F7:I7,0)+1)))</f>
        <v>1400.6902776801408</v>
      </c>
      <c r="S7" s="166">
        <f>IF(ISERROR(C7*SMALL(F7:I7,COUNTIF(F7:I7,0)+1)),0,(C7*SMALL(F7:I7,COUNTIF(F7:I7,0)+1)))</f>
        <v>1295.9232</v>
      </c>
      <c r="T7" s="167">
        <f>R7-S7</f>
        <v>104.7670776801408</v>
      </c>
    </row>
    <row r="8" spans="1:20" x14ac:dyDescent="0.15">
      <c r="A8" s="210"/>
      <c r="B8" s="156" t="s">
        <v>378</v>
      </c>
      <c r="C8" s="157">
        <f>((2*143)/1000)*8000</f>
        <v>2288</v>
      </c>
      <c r="D8" s="158" t="str">
        <f>'AM3_MPS(input)'!$E$9</f>
        <v>-</v>
      </c>
      <c r="E8" s="159" t="str">
        <f>'AM3_MPS(input)'!$E$10</f>
        <v>-</v>
      </c>
      <c r="F8" s="160">
        <f>'AM3_MPS(input)'!$E$15</f>
        <v>0.56640000000000001</v>
      </c>
      <c r="G8" s="95">
        <f>'AM3_MPS(input)'!$E$16</f>
        <v>0</v>
      </c>
      <c r="H8" s="95">
        <f>'AM3_MPS(input)'!$E$17</f>
        <v>0</v>
      </c>
      <c r="I8" s="95" t="str">
        <f>'AM3_MPS(input)'!$E$18</f>
        <v>-</v>
      </c>
      <c r="J8" s="128">
        <v>37</v>
      </c>
      <c r="K8" s="128">
        <v>7</v>
      </c>
      <c r="L8" s="107">
        <v>5.69</v>
      </c>
      <c r="M8" s="107">
        <v>6.15</v>
      </c>
      <c r="N8" s="161">
        <f>M8*((J8-K8+'AM3_MPS(calc_process)'!$F$21+'AM3_MPS(calc_process)'!$F$22)/(37-7+'AM3_MPS(calc_process)'!$F$21+'AM3_MPS(calc_process)'!$F$22))</f>
        <v>6.15</v>
      </c>
      <c r="O8" s="162" t="str">
        <f>'AM3_MPS(input)'!$E$24</f>
        <v>-</v>
      </c>
      <c r="P8" s="163" t="str">
        <f>'AM3_MPS(input)'!$E$25</f>
        <v>-</v>
      </c>
      <c r="Q8" s="164" t="str">
        <f>'AM3_MPS(input)'!$E$26</f>
        <v>-</v>
      </c>
      <c r="R8" s="165">
        <f t="shared" ref="R8:R26" si="0">IF(ISERROR(C8*(N8/L8)*SMALL(F8:I8,COUNTIF(F8:I8,0)+1)),0,(C8*(N8/L8)*SMALL(F8:I8,COUNTIF(F8:I8,0)+1)))</f>
        <v>1400.6902776801408</v>
      </c>
      <c r="S8" s="166">
        <f t="shared" ref="S8:S26" si="1">IF(ISERROR(C8*SMALL(F8:I8,COUNTIF(F8:I8,0)+1)),0,(C8*SMALL(F8:I8,COUNTIF(F8:I8,0)+1)))</f>
        <v>1295.9232</v>
      </c>
      <c r="T8" s="167">
        <f t="shared" ref="T8:T26" si="2">R8-S8</f>
        <v>104.7670776801408</v>
      </c>
    </row>
    <row r="9" spans="1:20" x14ac:dyDescent="0.15">
      <c r="A9" s="210"/>
      <c r="B9" s="156" t="s">
        <v>379</v>
      </c>
      <c r="C9" s="157">
        <f>((2*143)/1000)*8000</f>
        <v>2288</v>
      </c>
      <c r="D9" s="158" t="str">
        <f>'AM3_MPS(input)'!$E$9</f>
        <v>-</v>
      </c>
      <c r="E9" s="159" t="str">
        <f>'AM3_MPS(input)'!$E$10</f>
        <v>-</v>
      </c>
      <c r="F9" s="160">
        <f>'AM3_MPS(input)'!$E$15</f>
        <v>0.56640000000000001</v>
      </c>
      <c r="G9" s="95">
        <f>'AM3_MPS(input)'!$E$16</f>
        <v>0</v>
      </c>
      <c r="H9" s="95">
        <f>'AM3_MPS(input)'!$E$17</f>
        <v>0</v>
      </c>
      <c r="I9" s="95" t="str">
        <f>'AM3_MPS(input)'!$E$18</f>
        <v>-</v>
      </c>
      <c r="J9" s="128">
        <v>37</v>
      </c>
      <c r="K9" s="128">
        <v>7</v>
      </c>
      <c r="L9" s="107">
        <v>5.69</v>
      </c>
      <c r="M9" s="107">
        <v>6.15</v>
      </c>
      <c r="N9" s="161">
        <f>M9*((J9-K9+'AM3_MPS(calc_process)'!$F$21+'AM3_MPS(calc_process)'!$F$22)/(37-7+'AM3_MPS(calc_process)'!$F$21+'AM3_MPS(calc_process)'!$F$22))</f>
        <v>6.15</v>
      </c>
      <c r="O9" s="162" t="str">
        <f>'AM3_MPS(input)'!$E$24</f>
        <v>-</v>
      </c>
      <c r="P9" s="163" t="str">
        <f>'AM3_MPS(input)'!$E$25</f>
        <v>-</v>
      </c>
      <c r="Q9" s="164" t="str">
        <f>'AM3_MPS(input)'!$E$26</f>
        <v>-</v>
      </c>
      <c r="R9" s="165">
        <f t="shared" si="0"/>
        <v>1400.6902776801408</v>
      </c>
      <c r="S9" s="166">
        <f t="shared" si="1"/>
        <v>1295.9232</v>
      </c>
      <c r="T9" s="167">
        <f t="shared" si="2"/>
        <v>104.7670776801408</v>
      </c>
    </row>
    <row r="10" spans="1:20" x14ac:dyDescent="0.15">
      <c r="A10" s="210"/>
      <c r="B10" s="156">
        <v>4</v>
      </c>
      <c r="C10" s="157"/>
      <c r="D10" s="158" t="str">
        <f>'AM3_MPS(input)'!$E$9</f>
        <v>-</v>
      </c>
      <c r="E10" s="159" t="str">
        <f>'AM3_MPS(input)'!$E$10</f>
        <v>-</v>
      </c>
      <c r="F10" s="160">
        <f>'AM3_MPS(input)'!$E$15</f>
        <v>0.56640000000000001</v>
      </c>
      <c r="G10" s="95">
        <f>'AM3_MPS(input)'!$E$16</f>
        <v>0</v>
      </c>
      <c r="H10" s="95">
        <f>'AM3_MPS(input)'!$E$17</f>
        <v>0</v>
      </c>
      <c r="I10" s="95" t="str">
        <f>'AM3_MPS(input)'!$E$18</f>
        <v>-</v>
      </c>
      <c r="J10" s="128"/>
      <c r="K10" s="128"/>
      <c r="L10" s="107"/>
      <c r="M10" s="107"/>
      <c r="N10" s="161">
        <f>M10*((J10-K10+'AM3_MPS(calc_process)'!$F$21+'AM3_MPS(calc_process)'!$F$22)/(37-7+'AM3_MPS(calc_process)'!$F$21+'AM3_MPS(calc_process)'!$F$22))</f>
        <v>0</v>
      </c>
      <c r="O10" s="162" t="str">
        <f>'AM3_MPS(input)'!$E$24</f>
        <v>-</v>
      </c>
      <c r="P10" s="163" t="str">
        <f>'AM3_MPS(input)'!$E$25</f>
        <v>-</v>
      </c>
      <c r="Q10" s="164" t="str">
        <f>'AM3_MPS(input)'!$E$26</f>
        <v>-</v>
      </c>
      <c r="R10" s="165">
        <f t="shared" si="0"/>
        <v>0</v>
      </c>
      <c r="S10" s="166">
        <f t="shared" si="1"/>
        <v>0</v>
      </c>
      <c r="T10" s="167">
        <f t="shared" si="2"/>
        <v>0</v>
      </c>
    </row>
    <row r="11" spans="1:20" x14ac:dyDescent="0.15">
      <c r="A11" s="210"/>
      <c r="B11" s="156">
        <v>5</v>
      </c>
      <c r="C11" s="157"/>
      <c r="D11" s="158" t="str">
        <f>'AM3_MPS(input)'!$E$9</f>
        <v>-</v>
      </c>
      <c r="E11" s="159" t="str">
        <f>'AM3_MPS(input)'!$E$10</f>
        <v>-</v>
      </c>
      <c r="F11" s="160">
        <f>'AM3_MPS(input)'!$E$15</f>
        <v>0.56640000000000001</v>
      </c>
      <c r="G11" s="95">
        <f>'AM3_MPS(input)'!$E$16</f>
        <v>0</v>
      </c>
      <c r="H11" s="95">
        <f>'AM3_MPS(input)'!$E$17</f>
        <v>0</v>
      </c>
      <c r="I11" s="95" t="str">
        <f>'AM3_MPS(input)'!$E$18</f>
        <v>-</v>
      </c>
      <c r="J11" s="128"/>
      <c r="K11" s="128"/>
      <c r="L11" s="107"/>
      <c r="M11" s="107"/>
      <c r="N11" s="161">
        <f>M11*((J11-K11+'AM3_MPS(calc_process)'!$F$21+'AM3_MPS(calc_process)'!$F$22)/(37-7+'AM3_MPS(calc_process)'!$F$21+'AM3_MPS(calc_process)'!$F$22))</f>
        <v>0</v>
      </c>
      <c r="O11" s="162" t="str">
        <f>'AM3_MPS(input)'!$E$24</f>
        <v>-</v>
      </c>
      <c r="P11" s="163" t="str">
        <f>'AM3_MPS(input)'!$E$25</f>
        <v>-</v>
      </c>
      <c r="Q11" s="164" t="str">
        <f>'AM3_MPS(input)'!$E$26</f>
        <v>-</v>
      </c>
      <c r="R11" s="165">
        <f t="shared" si="0"/>
        <v>0</v>
      </c>
      <c r="S11" s="166">
        <f t="shared" si="1"/>
        <v>0</v>
      </c>
      <c r="T11" s="167">
        <f t="shared" si="2"/>
        <v>0</v>
      </c>
    </row>
    <row r="12" spans="1:20" x14ac:dyDescent="0.15">
      <c r="A12" s="210"/>
      <c r="B12" s="156">
        <v>6</v>
      </c>
      <c r="C12" s="157"/>
      <c r="D12" s="158" t="str">
        <f>'AM3_MPS(input)'!$E$9</f>
        <v>-</v>
      </c>
      <c r="E12" s="159" t="str">
        <f>'AM3_MPS(input)'!$E$10</f>
        <v>-</v>
      </c>
      <c r="F12" s="160">
        <f>'AM3_MPS(input)'!$E$15</f>
        <v>0.56640000000000001</v>
      </c>
      <c r="G12" s="95">
        <f>'AM3_MPS(input)'!$E$16</f>
        <v>0</v>
      </c>
      <c r="H12" s="95">
        <f>'AM3_MPS(input)'!$E$17</f>
        <v>0</v>
      </c>
      <c r="I12" s="95" t="str">
        <f>'AM3_MPS(input)'!$E$18</f>
        <v>-</v>
      </c>
      <c r="J12" s="128"/>
      <c r="K12" s="128"/>
      <c r="L12" s="107"/>
      <c r="M12" s="107"/>
      <c r="N12" s="161">
        <f>M12*((J12-K12+'AM3_MPS(calc_process)'!$F$21+'AM3_MPS(calc_process)'!$F$22)/(37-7+'AM3_MPS(calc_process)'!$F$21+'AM3_MPS(calc_process)'!$F$22))</f>
        <v>0</v>
      </c>
      <c r="O12" s="162" t="str">
        <f>'AM3_MPS(input)'!$E$24</f>
        <v>-</v>
      </c>
      <c r="P12" s="163" t="str">
        <f>'AM3_MPS(input)'!$E$25</f>
        <v>-</v>
      </c>
      <c r="Q12" s="164" t="str">
        <f>'AM3_MPS(input)'!$E$26</f>
        <v>-</v>
      </c>
      <c r="R12" s="165">
        <f t="shared" si="0"/>
        <v>0</v>
      </c>
      <c r="S12" s="166">
        <f t="shared" si="1"/>
        <v>0</v>
      </c>
      <c r="T12" s="167">
        <f t="shared" si="2"/>
        <v>0</v>
      </c>
    </row>
    <row r="13" spans="1:20" x14ac:dyDescent="0.15">
      <c r="A13" s="210"/>
      <c r="B13" s="146">
        <v>7</v>
      </c>
      <c r="C13" s="168"/>
      <c r="D13" s="158" t="str">
        <f>'AM3_MPS(input)'!$E$9</f>
        <v>-</v>
      </c>
      <c r="E13" s="159" t="str">
        <f>'AM3_MPS(input)'!$E$10</f>
        <v>-</v>
      </c>
      <c r="F13" s="160">
        <f>'AM3_MPS(input)'!$E$15</f>
        <v>0.56640000000000001</v>
      </c>
      <c r="G13" s="95">
        <f>'AM3_MPS(input)'!$E$16</f>
        <v>0</v>
      </c>
      <c r="H13" s="95">
        <f>'AM3_MPS(input)'!$E$17</f>
        <v>0</v>
      </c>
      <c r="I13" s="95" t="str">
        <f>'AM3_MPS(input)'!$E$18</f>
        <v>-</v>
      </c>
      <c r="J13" s="169"/>
      <c r="K13" s="169"/>
      <c r="L13" s="170"/>
      <c r="M13" s="170"/>
      <c r="N13" s="161">
        <f>M13*((J13-K13+'AM3_MPS(calc_process)'!$F$21+'AM3_MPS(calc_process)'!$F$22)/(37-7+'AM3_MPS(calc_process)'!$F$21+'AM3_MPS(calc_process)'!$F$22))</f>
        <v>0</v>
      </c>
      <c r="O13" s="162" t="str">
        <f>'AM3_MPS(input)'!$E$24</f>
        <v>-</v>
      </c>
      <c r="P13" s="163" t="str">
        <f>'AM3_MPS(input)'!$E$25</f>
        <v>-</v>
      </c>
      <c r="Q13" s="164" t="str">
        <f>'AM3_MPS(input)'!$E$26</f>
        <v>-</v>
      </c>
      <c r="R13" s="165">
        <f t="shared" si="0"/>
        <v>0</v>
      </c>
      <c r="S13" s="166">
        <f t="shared" si="1"/>
        <v>0</v>
      </c>
      <c r="T13" s="167">
        <f t="shared" si="2"/>
        <v>0</v>
      </c>
    </row>
    <row r="14" spans="1:20" x14ac:dyDescent="0.15">
      <c r="A14" s="210"/>
      <c r="B14" s="146">
        <v>8</v>
      </c>
      <c r="C14" s="168"/>
      <c r="D14" s="158" t="str">
        <f>'AM3_MPS(input)'!$E$9</f>
        <v>-</v>
      </c>
      <c r="E14" s="159" t="str">
        <f>'AM3_MPS(input)'!$E$10</f>
        <v>-</v>
      </c>
      <c r="F14" s="160">
        <f>'AM3_MPS(input)'!$E$15</f>
        <v>0.56640000000000001</v>
      </c>
      <c r="G14" s="95">
        <f>'AM3_MPS(input)'!$E$16</f>
        <v>0</v>
      </c>
      <c r="H14" s="95">
        <f>'AM3_MPS(input)'!$E$17</f>
        <v>0</v>
      </c>
      <c r="I14" s="95" t="str">
        <f>'AM3_MPS(input)'!$E$18</f>
        <v>-</v>
      </c>
      <c r="J14" s="169"/>
      <c r="K14" s="169"/>
      <c r="L14" s="170"/>
      <c r="M14" s="170"/>
      <c r="N14" s="161">
        <f>M14*((J14-K14+'AM3_MPS(calc_process)'!$F$21+'AM3_MPS(calc_process)'!$F$22)/(37-7+'AM3_MPS(calc_process)'!$F$21+'AM3_MPS(calc_process)'!$F$22))</f>
        <v>0</v>
      </c>
      <c r="O14" s="162" t="str">
        <f>'AM3_MPS(input)'!$E$24</f>
        <v>-</v>
      </c>
      <c r="P14" s="163" t="str">
        <f>'AM3_MPS(input)'!$E$25</f>
        <v>-</v>
      </c>
      <c r="Q14" s="164" t="str">
        <f>'AM3_MPS(input)'!$E$26</f>
        <v>-</v>
      </c>
      <c r="R14" s="165">
        <f t="shared" si="0"/>
        <v>0</v>
      </c>
      <c r="S14" s="166">
        <f t="shared" si="1"/>
        <v>0</v>
      </c>
      <c r="T14" s="167">
        <f t="shared" si="2"/>
        <v>0</v>
      </c>
    </row>
    <row r="15" spans="1:20" x14ac:dyDescent="0.15">
      <c r="A15" s="210"/>
      <c r="B15" s="146">
        <v>9</v>
      </c>
      <c r="C15" s="168"/>
      <c r="D15" s="158" t="str">
        <f>'AM3_MPS(input)'!$E$9</f>
        <v>-</v>
      </c>
      <c r="E15" s="159" t="str">
        <f>'AM3_MPS(input)'!$E$10</f>
        <v>-</v>
      </c>
      <c r="F15" s="160">
        <f>'AM3_MPS(input)'!$E$15</f>
        <v>0.56640000000000001</v>
      </c>
      <c r="G15" s="95">
        <f>'AM3_MPS(input)'!$E$16</f>
        <v>0</v>
      </c>
      <c r="H15" s="95">
        <f>'AM3_MPS(input)'!$E$17</f>
        <v>0</v>
      </c>
      <c r="I15" s="95" t="str">
        <f>'AM3_MPS(input)'!$E$18</f>
        <v>-</v>
      </c>
      <c r="J15" s="169"/>
      <c r="K15" s="169"/>
      <c r="L15" s="170"/>
      <c r="M15" s="170"/>
      <c r="N15" s="161">
        <f>M15*((J15-K15+'AM3_MPS(calc_process)'!$F$21+'AM3_MPS(calc_process)'!$F$22)/(37-7+'AM3_MPS(calc_process)'!$F$21+'AM3_MPS(calc_process)'!$F$22))</f>
        <v>0</v>
      </c>
      <c r="O15" s="162" t="str">
        <f>'AM3_MPS(input)'!$E$24</f>
        <v>-</v>
      </c>
      <c r="P15" s="163" t="str">
        <f>'AM3_MPS(input)'!$E$25</f>
        <v>-</v>
      </c>
      <c r="Q15" s="164" t="str">
        <f>'AM3_MPS(input)'!$E$26</f>
        <v>-</v>
      </c>
      <c r="R15" s="165">
        <f t="shared" si="0"/>
        <v>0</v>
      </c>
      <c r="S15" s="166">
        <f t="shared" si="1"/>
        <v>0</v>
      </c>
      <c r="T15" s="167">
        <f t="shared" si="2"/>
        <v>0</v>
      </c>
    </row>
    <row r="16" spans="1:20" x14ac:dyDescent="0.15">
      <c r="A16" s="210"/>
      <c r="B16" s="146">
        <v>10</v>
      </c>
      <c r="C16" s="168"/>
      <c r="D16" s="158" t="str">
        <f>'AM3_MPS(input)'!$E$9</f>
        <v>-</v>
      </c>
      <c r="E16" s="159" t="str">
        <f>'AM3_MPS(input)'!$E$10</f>
        <v>-</v>
      </c>
      <c r="F16" s="160">
        <f>'AM3_MPS(input)'!$E$15</f>
        <v>0.56640000000000001</v>
      </c>
      <c r="G16" s="95">
        <f>'AM3_MPS(input)'!$E$16</f>
        <v>0</v>
      </c>
      <c r="H16" s="95">
        <f>'AM3_MPS(input)'!$E$17</f>
        <v>0</v>
      </c>
      <c r="I16" s="95" t="str">
        <f>'AM3_MPS(input)'!$E$18</f>
        <v>-</v>
      </c>
      <c r="J16" s="169"/>
      <c r="K16" s="169"/>
      <c r="L16" s="170"/>
      <c r="M16" s="170"/>
      <c r="N16" s="161">
        <f>M16*((J16-K16+'AM3_MPS(calc_process)'!$F$21+'AM3_MPS(calc_process)'!$F$22)/(37-7+'AM3_MPS(calc_process)'!$F$21+'AM3_MPS(calc_process)'!$F$22))</f>
        <v>0</v>
      </c>
      <c r="O16" s="162" t="str">
        <f>'AM3_MPS(input)'!$E$24</f>
        <v>-</v>
      </c>
      <c r="P16" s="163" t="str">
        <f>'AM3_MPS(input)'!$E$25</f>
        <v>-</v>
      </c>
      <c r="Q16" s="164" t="str">
        <f>'AM3_MPS(input)'!$E$26</f>
        <v>-</v>
      </c>
      <c r="R16" s="165">
        <f t="shared" si="0"/>
        <v>0</v>
      </c>
      <c r="S16" s="166">
        <f t="shared" si="1"/>
        <v>0</v>
      </c>
      <c r="T16" s="167">
        <f t="shared" si="2"/>
        <v>0</v>
      </c>
    </row>
    <row r="17" spans="1:20" x14ac:dyDescent="0.15">
      <c r="A17" s="210"/>
      <c r="B17" s="146">
        <v>11</v>
      </c>
      <c r="C17" s="168"/>
      <c r="D17" s="158" t="str">
        <f>'AM3_MPS(input)'!$E$9</f>
        <v>-</v>
      </c>
      <c r="E17" s="159" t="str">
        <f>'AM3_MPS(input)'!$E$10</f>
        <v>-</v>
      </c>
      <c r="F17" s="160">
        <f>'AM3_MPS(input)'!$E$15</f>
        <v>0.56640000000000001</v>
      </c>
      <c r="G17" s="95">
        <f>'AM3_MPS(input)'!$E$16</f>
        <v>0</v>
      </c>
      <c r="H17" s="95">
        <f>'AM3_MPS(input)'!$E$17</f>
        <v>0</v>
      </c>
      <c r="I17" s="95" t="str">
        <f>'AM3_MPS(input)'!$E$18</f>
        <v>-</v>
      </c>
      <c r="J17" s="169"/>
      <c r="K17" s="169"/>
      <c r="L17" s="170"/>
      <c r="M17" s="170"/>
      <c r="N17" s="161">
        <f>M17*((J17-K17+'AM3_MPS(calc_process)'!$F$21+'AM3_MPS(calc_process)'!$F$22)/(37-7+'AM3_MPS(calc_process)'!$F$21+'AM3_MPS(calc_process)'!$F$22))</f>
        <v>0</v>
      </c>
      <c r="O17" s="162" t="str">
        <f>'AM3_MPS(input)'!$E$24</f>
        <v>-</v>
      </c>
      <c r="P17" s="163" t="str">
        <f>'AM3_MPS(input)'!$E$25</f>
        <v>-</v>
      </c>
      <c r="Q17" s="164" t="str">
        <f>'AM3_MPS(input)'!$E$26</f>
        <v>-</v>
      </c>
      <c r="R17" s="165">
        <f t="shared" si="0"/>
        <v>0</v>
      </c>
      <c r="S17" s="166">
        <f t="shared" si="1"/>
        <v>0</v>
      </c>
      <c r="T17" s="167">
        <f t="shared" si="2"/>
        <v>0</v>
      </c>
    </row>
    <row r="18" spans="1:20" x14ac:dyDescent="0.15">
      <c r="A18" s="210"/>
      <c r="B18" s="146">
        <v>12</v>
      </c>
      <c r="C18" s="168"/>
      <c r="D18" s="158" t="str">
        <f>'AM3_MPS(input)'!$E$9</f>
        <v>-</v>
      </c>
      <c r="E18" s="159" t="str">
        <f>'AM3_MPS(input)'!$E$10</f>
        <v>-</v>
      </c>
      <c r="F18" s="160">
        <f>'AM3_MPS(input)'!$E$15</f>
        <v>0.56640000000000001</v>
      </c>
      <c r="G18" s="95">
        <f>'AM3_MPS(input)'!$E$16</f>
        <v>0</v>
      </c>
      <c r="H18" s="95">
        <f>'AM3_MPS(input)'!$E$17</f>
        <v>0</v>
      </c>
      <c r="I18" s="95" t="str">
        <f>'AM3_MPS(input)'!$E$18</f>
        <v>-</v>
      </c>
      <c r="J18" s="169"/>
      <c r="K18" s="169"/>
      <c r="L18" s="170"/>
      <c r="M18" s="170"/>
      <c r="N18" s="161">
        <f>M18*((J18-K18+'AM3_MPS(calc_process)'!$F$21+'AM3_MPS(calc_process)'!$F$22)/(37-7+'AM3_MPS(calc_process)'!$F$21+'AM3_MPS(calc_process)'!$F$22))</f>
        <v>0</v>
      </c>
      <c r="O18" s="162" t="str">
        <f>'AM3_MPS(input)'!$E$24</f>
        <v>-</v>
      </c>
      <c r="P18" s="163" t="str">
        <f>'AM3_MPS(input)'!$E$25</f>
        <v>-</v>
      </c>
      <c r="Q18" s="164" t="str">
        <f>'AM3_MPS(input)'!$E$26</f>
        <v>-</v>
      </c>
      <c r="R18" s="165">
        <f t="shared" si="0"/>
        <v>0</v>
      </c>
      <c r="S18" s="166">
        <f t="shared" si="1"/>
        <v>0</v>
      </c>
      <c r="T18" s="167">
        <f t="shared" si="2"/>
        <v>0</v>
      </c>
    </row>
    <row r="19" spans="1:20" x14ac:dyDescent="0.15">
      <c r="A19" s="210"/>
      <c r="B19" s="146">
        <v>13</v>
      </c>
      <c r="C19" s="168"/>
      <c r="D19" s="158" t="str">
        <f>'AM3_MPS(input)'!$E$9</f>
        <v>-</v>
      </c>
      <c r="E19" s="159" t="str">
        <f>'AM3_MPS(input)'!$E$10</f>
        <v>-</v>
      </c>
      <c r="F19" s="160">
        <f>'AM3_MPS(input)'!$E$15</f>
        <v>0.56640000000000001</v>
      </c>
      <c r="G19" s="95">
        <f>'AM3_MPS(input)'!$E$16</f>
        <v>0</v>
      </c>
      <c r="H19" s="95">
        <f>'AM3_MPS(input)'!$E$17</f>
        <v>0</v>
      </c>
      <c r="I19" s="95" t="str">
        <f>'AM3_MPS(input)'!$E$18</f>
        <v>-</v>
      </c>
      <c r="J19" s="169"/>
      <c r="K19" s="169"/>
      <c r="L19" s="170"/>
      <c r="M19" s="170"/>
      <c r="N19" s="161">
        <f>M19*((J19-K19+'AM3_MPS(calc_process)'!$F$21+'AM3_MPS(calc_process)'!$F$22)/(37-7+'AM3_MPS(calc_process)'!$F$21+'AM3_MPS(calc_process)'!$F$22))</f>
        <v>0</v>
      </c>
      <c r="O19" s="162" t="str">
        <f>'AM3_MPS(input)'!$E$24</f>
        <v>-</v>
      </c>
      <c r="P19" s="163" t="str">
        <f>'AM3_MPS(input)'!$E$25</f>
        <v>-</v>
      </c>
      <c r="Q19" s="164" t="str">
        <f>'AM3_MPS(input)'!$E$26</f>
        <v>-</v>
      </c>
      <c r="R19" s="165">
        <f t="shared" si="0"/>
        <v>0</v>
      </c>
      <c r="S19" s="166">
        <f t="shared" si="1"/>
        <v>0</v>
      </c>
      <c r="T19" s="167">
        <f t="shared" si="2"/>
        <v>0</v>
      </c>
    </row>
    <row r="20" spans="1:20" x14ac:dyDescent="0.15">
      <c r="A20" s="210"/>
      <c r="B20" s="146">
        <v>14</v>
      </c>
      <c r="C20" s="168"/>
      <c r="D20" s="158" t="str">
        <f>'AM3_MPS(input)'!$E$9</f>
        <v>-</v>
      </c>
      <c r="E20" s="159" t="str">
        <f>'AM3_MPS(input)'!$E$10</f>
        <v>-</v>
      </c>
      <c r="F20" s="160">
        <f>'AM3_MPS(input)'!$E$15</f>
        <v>0.56640000000000001</v>
      </c>
      <c r="G20" s="95">
        <f>'AM3_MPS(input)'!$E$16</f>
        <v>0</v>
      </c>
      <c r="H20" s="95">
        <f>'AM3_MPS(input)'!$E$17</f>
        <v>0</v>
      </c>
      <c r="I20" s="95" t="str">
        <f>'AM3_MPS(input)'!$E$18</f>
        <v>-</v>
      </c>
      <c r="J20" s="169"/>
      <c r="K20" s="169"/>
      <c r="L20" s="170"/>
      <c r="M20" s="170"/>
      <c r="N20" s="161">
        <f>M20*((J20-K20+'AM3_MPS(calc_process)'!$F$21+'AM3_MPS(calc_process)'!$F$22)/(37-7+'AM3_MPS(calc_process)'!$F$21+'AM3_MPS(calc_process)'!$F$22))</f>
        <v>0</v>
      </c>
      <c r="O20" s="162" t="str">
        <f>'AM3_MPS(input)'!$E$24</f>
        <v>-</v>
      </c>
      <c r="P20" s="163" t="str">
        <f>'AM3_MPS(input)'!$E$25</f>
        <v>-</v>
      </c>
      <c r="Q20" s="164" t="str">
        <f>'AM3_MPS(input)'!$E$26</f>
        <v>-</v>
      </c>
      <c r="R20" s="165">
        <f t="shared" si="0"/>
        <v>0</v>
      </c>
      <c r="S20" s="166">
        <f t="shared" si="1"/>
        <v>0</v>
      </c>
      <c r="T20" s="167">
        <f t="shared" si="2"/>
        <v>0</v>
      </c>
    </row>
    <row r="21" spans="1:20" x14ac:dyDescent="0.15">
      <c r="A21" s="210"/>
      <c r="B21" s="146">
        <v>15</v>
      </c>
      <c r="C21" s="168"/>
      <c r="D21" s="158" t="str">
        <f>'AM3_MPS(input)'!$E$9</f>
        <v>-</v>
      </c>
      <c r="E21" s="159" t="str">
        <f>'AM3_MPS(input)'!$E$10</f>
        <v>-</v>
      </c>
      <c r="F21" s="160">
        <f>'AM3_MPS(input)'!$E$15</f>
        <v>0.56640000000000001</v>
      </c>
      <c r="G21" s="95">
        <f>'AM3_MPS(input)'!$E$16</f>
        <v>0</v>
      </c>
      <c r="H21" s="95">
        <f>'AM3_MPS(input)'!$E$17</f>
        <v>0</v>
      </c>
      <c r="I21" s="95" t="str">
        <f>'AM3_MPS(input)'!$E$18</f>
        <v>-</v>
      </c>
      <c r="J21" s="169"/>
      <c r="K21" s="169"/>
      <c r="L21" s="170"/>
      <c r="M21" s="170"/>
      <c r="N21" s="161">
        <f>M21*((J21-K21+'AM3_MPS(calc_process)'!$F$21+'AM3_MPS(calc_process)'!$F$22)/(37-7+'AM3_MPS(calc_process)'!$F$21+'AM3_MPS(calc_process)'!$F$22))</f>
        <v>0</v>
      </c>
      <c r="O21" s="162" t="str">
        <f>'AM3_MPS(input)'!$E$24</f>
        <v>-</v>
      </c>
      <c r="P21" s="163" t="str">
        <f>'AM3_MPS(input)'!$E$25</f>
        <v>-</v>
      </c>
      <c r="Q21" s="164" t="str">
        <f>'AM3_MPS(input)'!$E$26</f>
        <v>-</v>
      </c>
      <c r="R21" s="165">
        <f t="shared" si="0"/>
        <v>0</v>
      </c>
      <c r="S21" s="166">
        <f t="shared" si="1"/>
        <v>0</v>
      </c>
      <c r="T21" s="167">
        <f t="shared" si="2"/>
        <v>0</v>
      </c>
    </row>
    <row r="22" spans="1:20" x14ac:dyDescent="0.15">
      <c r="A22" s="210"/>
      <c r="B22" s="146">
        <v>16</v>
      </c>
      <c r="C22" s="168"/>
      <c r="D22" s="158" t="str">
        <f>'AM3_MPS(input)'!$E$9</f>
        <v>-</v>
      </c>
      <c r="E22" s="159" t="str">
        <f>'AM3_MPS(input)'!$E$10</f>
        <v>-</v>
      </c>
      <c r="F22" s="160">
        <f>'AM3_MPS(input)'!$E$15</f>
        <v>0.56640000000000001</v>
      </c>
      <c r="G22" s="95">
        <f>'AM3_MPS(input)'!$E$16</f>
        <v>0</v>
      </c>
      <c r="H22" s="95">
        <f>'AM3_MPS(input)'!$E$17</f>
        <v>0</v>
      </c>
      <c r="I22" s="95" t="str">
        <f>'AM3_MPS(input)'!$E$18</f>
        <v>-</v>
      </c>
      <c r="J22" s="169"/>
      <c r="K22" s="169"/>
      <c r="L22" s="170"/>
      <c r="M22" s="170"/>
      <c r="N22" s="161">
        <f>M22*((J22-K22+'AM3_MPS(calc_process)'!$F$21+'AM3_MPS(calc_process)'!$F$22)/(37-7+'AM3_MPS(calc_process)'!$F$21+'AM3_MPS(calc_process)'!$F$22))</f>
        <v>0</v>
      </c>
      <c r="O22" s="162" t="str">
        <f>'AM3_MPS(input)'!$E$24</f>
        <v>-</v>
      </c>
      <c r="P22" s="163" t="str">
        <f>'AM3_MPS(input)'!$E$25</f>
        <v>-</v>
      </c>
      <c r="Q22" s="164" t="str">
        <f>'AM3_MPS(input)'!$E$26</f>
        <v>-</v>
      </c>
      <c r="R22" s="165">
        <f t="shared" si="0"/>
        <v>0</v>
      </c>
      <c r="S22" s="166">
        <f t="shared" si="1"/>
        <v>0</v>
      </c>
      <c r="T22" s="167">
        <f t="shared" si="2"/>
        <v>0</v>
      </c>
    </row>
    <row r="23" spans="1:20" x14ac:dyDescent="0.15">
      <c r="A23" s="210"/>
      <c r="B23" s="146">
        <v>17</v>
      </c>
      <c r="C23" s="168"/>
      <c r="D23" s="158" t="str">
        <f>'AM3_MPS(input)'!$E$9</f>
        <v>-</v>
      </c>
      <c r="E23" s="159" t="str">
        <f>'AM3_MPS(input)'!$E$10</f>
        <v>-</v>
      </c>
      <c r="F23" s="160">
        <f>'AM3_MPS(input)'!$E$15</f>
        <v>0.56640000000000001</v>
      </c>
      <c r="G23" s="95">
        <f>'AM3_MPS(input)'!$E$16</f>
        <v>0</v>
      </c>
      <c r="H23" s="95">
        <f>'AM3_MPS(input)'!$E$17</f>
        <v>0</v>
      </c>
      <c r="I23" s="95" t="str">
        <f>'AM3_MPS(input)'!$E$18</f>
        <v>-</v>
      </c>
      <c r="J23" s="169"/>
      <c r="K23" s="169"/>
      <c r="L23" s="170"/>
      <c r="M23" s="170"/>
      <c r="N23" s="161">
        <f>M23*((J23-K23+'AM3_MPS(calc_process)'!$F$21+'AM3_MPS(calc_process)'!$F$22)/(37-7+'AM3_MPS(calc_process)'!$F$21+'AM3_MPS(calc_process)'!$F$22))</f>
        <v>0</v>
      </c>
      <c r="O23" s="162" t="str">
        <f>'AM3_MPS(input)'!$E$24</f>
        <v>-</v>
      </c>
      <c r="P23" s="163" t="str">
        <f>'AM3_MPS(input)'!$E$25</f>
        <v>-</v>
      </c>
      <c r="Q23" s="164" t="str">
        <f>'AM3_MPS(input)'!$E$26</f>
        <v>-</v>
      </c>
      <c r="R23" s="165">
        <f t="shared" si="0"/>
        <v>0</v>
      </c>
      <c r="S23" s="166">
        <f t="shared" si="1"/>
        <v>0</v>
      </c>
      <c r="T23" s="167">
        <f t="shared" si="2"/>
        <v>0</v>
      </c>
    </row>
    <row r="24" spans="1:20" x14ac:dyDescent="0.15">
      <c r="A24" s="210"/>
      <c r="B24" s="146">
        <v>18</v>
      </c>
      <c r="C24" s="168"/>
      <c r="D24" s="158" t="str">
        <f>'AM3_MPS(input)'!$E$9</f>
        <v>-</v>
      </c>
      <c r="E24" s="159" t="str">
        <f>'AM3_MPS(input)'!$E$10</f>
        <v>-</v>
      </c>
      <c r="F24" s="160">
        <f>'AM3_MPS(input)'!$E$15</f>
        <v>0.56640000000000001</v>
      </c>
      <c r="G24" s="95">
        <f>'AM3_MPS(input)'!$E$16</f>
        <v>0</v>
      </c>
      <c r="H24" s="95">
        <f>'AM3_MPS(input)'!$E$17</f>
        <v>0</v>
      </c>
      <c r="I24" s="95" t="str">
        <f>'AM3_MPS(input)'!$E$18</f>
        <v>-</v>
      </c>
      <c r="J24" s="169"/>
      <c r="K24" s="169"/>
      <c r="L24" s="170"/>
      <c r="M24" s="170"/>
      <c r="N24" s="161">
        <f>M24*((J24-K24+'AM3_MPS(calc_process)'!$F$21+'AM3_MPS(calc_process)'!$F$22)/(37-7+'AM3_MPS(calc_process)'!$F$21+'AM3_MPS(calc_process)'!$F$22))</f>
        <v>0</v>
      </c>
      <c r="O24" s="162" t="str">
        <f>'AM3_MPS(input)'!$E$24</f>
        <v>-</v>
      </c>
      <c r="P24" s="163" t="str">
        <f>'AM3_MPS(input)'!$E$25</f>
        <v>-</v>
      </c>
      <c r="Q24" s="164" t="str">
        <f>'AM3_MPS(input)'!$E$26</f>
        <v>-</v>
      </c>
      <c r="R24" s="165">
        <f t="shared" si="0"/>
        <v>0</v>
      </c>
      <c r="S24" s="166">
        <f t="shared" si="1"/>
        <v>0</v>
      </c>
      <c r="T24" s="167">
        <f t="shared" si="2"/>
        <v>0</v>
      </c>
    </row>
    <row r="25" spans="1:20" x14ac:dyDescent="0.15">
      <c r="A25" s="210"/>
      <c r="B25" s="146">
        <v>19</v>
      </c>
      <c r="C25" s="168"/>
      <c r="D25" s="158" t="str">
        <f>'AM3_MPS(input)'!$E$9</f>
        <v>-</v>
      </c>
      <c r="E25" s="159" t="str">
        <f>'AM3_MPS(input)'!$E$10</f>
        <v>-</v>
      </c>
      <c r="F25" s="160">
        <f>'AM3_MPS(input)'!$E$15</f>
        <v>0.56640000000000001</v>
      </c>
      <c r="G25" s="95">
        <f>'AM3_MPS(input)'!$E$16</f>
        <v>0</v>
      </c>
      <c r="H25" s="95">
        <f>'AM3_MPS(input)'!$E$17</f>
        <v>0</v>
      </c>
      <c r="I25" s="95" t="str">
        <f>'AM3_MPS(input)'!$E$18</f>
        <v>-</v>
      </c>
      <c r="J25" s="169"/>
      <c r="K25" s="169"/>
      <c r="L25" s="170"/>
      <c r="M25" s="170"/>
      <c r="N25" s="161">
        <f>M25*((J25-K25+'AM3_MPS(calc_process)'!$F$21+'AM3_MPS(calc_process)'!$F$22)/(37-7+'AM3_MPS(calc_process)'!$F$21+'AM3_MPS(calc_process)'!$F$22))</f>
        <v>0</v>
      </c>
      <c r="O25" s="162" t="str">
        <f>'AM3_MPS(input)'!$E$24</f>
        <v>-</v>
      </c>
      <c r="P25" s="163" t="str">
        <f>'AM3_MPS(input)'!$E$25</f>
        <v>-</v>
      </c>
      <c r="Q25" s="164" t="str">
        <f>'AM3_MPS(input)'!$E$26</f>
        <v>-</v>
      </c>
      <c r="R25" s="165">
        <f t="shared" si="0"/>
        <v>0</v>
      </c>
      <c r="S25" s="166">
        <f t="shared" si="1"/>
        <v>0</v>
      </c>
      <c r="T25" s="167">
        <f t="shared" si="2"/>
        <v>0</v>
      </c>
    </row>
    <row r="26" spans="1:20" x14ac:dyDescent="0.15">
      <c r="A26" s="210"/>
      <c r="B26" s="146">
        <v>20</v>
      </c>
      <c r="C26" s="168"/>
      <c r="D26" s="158" t="str">
        <f>'AM3_MPS(input)'!$E$9</f>
        <v>-</v>
      </c>
      <c r="E26" s="159" t="str">
        <f>'AM3_MPS(input)'!$E$10</f>
        <v>-</v>
      </c>
      <c r="F26" s="160">
        <f>'AM3_MPS(input)'!$E$15</f>
        <v>0.56640000000000001</v>
      </c>
      <c r="G26" s="95">
        <f>'AM3_MPS(input)'!$E$16</f>
        <v>0</v>
      </c>
      <c r="H26" s="95">
        <f>'AM3_MPS(input)'!$E$17</f>
        <v>0</v>
      </c>
      <c r="I26" s="95" t="str">
        <f>'AM3_MPS(input)'!$E$18</f>
        <v>-</v>
      </c>
      <c r="J26" s="169"/>
      <c r="K26" s="169"/>
      <c r="L26" s="170"/>
      <c r="M26" s="170"/>
      <c r="N26" s="161">
        <f>M26*((J26-K26+'AM3_MPS(calc_process)'!$F$21+'AM3_MPS(calc_process)'!$F$22)/(37-7+'AM3_MPS(calc_process)'!$F$21+'AM3_MPS(calc_process)'!$F$22))</f>
        <v>0</v>
      </c>
      <c r="O26" s="162" t="str">
        <f>'AM3_MPS(input)'!$E$24</f>
        <v>-</v>
      </c>
      <c r="P26" s="163" t="str">
        <f>'AM3_MPS(input)'!$E$25</f>
        <v>-</v>
      </c>
      <c r="Q26" s="164" t="str">
        <f>'AM3_MPS(input)'!$E$26</f>
        <v>-</v>
      </c>
      <c r="R26" s="165">
        <f t="shared" si="0"/>
        <v>0</v>
      </c>
      <c r="S26" s="166">
        <f t="shared" si="1"/>
        <v>0</v>
      </c>
      <c r="T26" s="167">
        <f t="shared" si="2"/>
        <v>0</v>
      </c>
    </row>
    <row r="27" spans="1:20" ht="15" x14ac:dyDescent="0.15">
      <c r="A27" s="210"/>
      <c r="B27" s="99" t="s">
        <v>380</v>
      </c>
      <c r="C27" s="136" t="s">
        <v>381</v>
      </c>
      <c r="D27" s="136" t="s">
        <v>381</v>
      </c>
      <c r="E27" s="136" t="s">
        <v>381</v>
      </c>
      <c r="F27" s="136" t="s">
        <v>381</v>
      </c>
      <c r="G27" s="136" t="s">
        <v>381</v>
      </c>
      <c r="H27" s="136" t="s">
        <v>381</v>
      </c>
      <c r="I27" s="136" t="s">
        <v>381</v>
      </c>
      <c r="J27" s="136" t="s">
        <v>381</v>
      </c>
      <c r="K27" s="136" t="s">
        <v>381</v>
      </c>
      <c r="L27" s="136" t="s">
        <v>381</v>
      </c>
      <c r="M27" s="136" t="s">
        <v>381</v>
      </c>
      <c r="N27" s="136" t="s">
        <v>381</v>
      </c>
      <c r="O27" s="136" t="s">
        <v>381</v>
      </c>
      <c r="P27" s="136" t="s">
        <v>381</v>
      </c>
      <c r="Q27" s="136" t="s">
        <v>381</v>
      </c>
      <c r="R27" s="97">
        <f>SUMIF(R7:R26,"&gt;0",R7:R26)</f>
        <v>4202.0708330404223</v>
      </c>
      <c r="S27" s="97">
        <f>SUMIF(S7:S26,"&gt;0",S7:S26)</f>
        <v>3887.7695999999996</v>
      </c>
      <c r="T27" s="97">
        <f>SUMIF(T7:T26,"&gt;0",T7:T26)</f>
        <v>314.3012330404224</v>
      </c>
    </row>
  </sheetData>
  <sheetProtection password="C763" sheet="1" objects="1" scenarios="1" formatCells="0" formatRows="0"/>
  <mergeCells count="4">
    <mergeCell ref="C3:E3"/>
    <mergeCell ref="F3:Q3"/>
    <mergeCell ref="R3:T3"/>
    <mergeCell ref="A7:A27"/>
  </mergeCells>
  <phoneticPr fontId="3"/>
  <dataValidations count="1">
    <dataValidation type="list" allowBlank="1" showInputMessage="1" showErrorMessage="1" sqref="L7:L26">
      <formula1>COP</formula1>
    </dataValidation>
  </dataValidations>
  <pageMargins left="0.70866141732283472" right="0.70866141732283472" top="0.74803149606299213" bottom="0.74803149606299213" header="0.31496062992125984" footer="0.31496062992125984"/>
  <pageSetup paperSize="9" scale="4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I23"/>
  <sheetViews>
    <sheetView showGridLines="0" view="pageBreakPreview" zoomScale="80" zoomScaleNormal="100" zoomScaleSheetLayoutView="80" workbookViewId="0"/>
  </sheetViews>
  <sheetFormatPr defaultColWidth="9" defaultRowHeight="14.25" x14ac:dyDescent="0.15"/>
  <cols>
    <col min="1" max="4" width="3.625" style="1" customWidth="1"/>
    <col min="5" max="5" width="47.125" style="1" customWidth="1"/>
    <col min="6" max="7" width="12.625" style="1" customWidth="1"/>
    <col min="8" max="8" width="14.625" style="1" customWidth="1"/>
    <col min="9" max="9" width="9" style="6"/>
    <col min="10" max="16384" width="9" style="1"/>
  </cols>
  <sheetData>
    <row r="1" spans="1:9" x14ac:dyDescent="0.15">
      <c r="I1" s="2" t="str">
        <f>'AM3_MPS(input)'!K1</f>
        <v>Monitoring Spreadsheet: JCM_TH_AM003_ver01.0</v>
      </c>
    </row>
    <row r="2" spans="1:9" x14ac:dyDescent="0.15">
      <c r="I2" s="2" t="str">
        <f>'AM3_MPS(input)'!K2</f>
        <v>Reference Number: TH003</v>
      </c>
    </row>
    <row r="3" spans="1:9" ht="27.75" customHeight="1" x14ac:dyDescent="0.15">
      <c r="A3" s="211" t="s">
        <v>144</v>
      </c>
      <c r="B3" s="211"/>
      <c r="C3" s="211"/>
      <c r="D3" s="211"/>
      <c r="E3" s="211"/>
      <c r="F3" s="211"/>
      <c r="G3" s="211"/>
      <c r="H3" s="211"/>
      <c r="I3" s="211"/>
    </row>
    <row r="4" spans="1:9" ht="11.25" customHeight="1" x14ac:dyDescent="0.15"/>
    <row r="5" spans="1:9" ht="18.75" customHeight="1" thickBot="1" x14ac:dyDescent="0.2">
      <c r="A5" s="22" t="s">
        <v>382</v>
      </c>
      <c r="B5" s="13"/>
      <c r="C5" s="13"/>
      <c r="D5" s="13"/>
      <c r="E5" s="12"/>
      <c r="F5" s="14" t="s">
        <v>383</v>
      </c>
      <c r="G5" s="45" t="s">
        <v>384</v>
      </c>
      <c r="H5" s="14" t="s">
        <v>385</v>
      </c>
      <c r="I5" s="15" t="s">
        <v>14</v>
      </c>
    </row>
    <row r="6" spans="1:9" ht="18.75" customHeight="1" thickBot="1" x14ac:dyDescent="0.2">
      <c r="A6" s="23"/>
      <c r="B6" s="16" t="s">
        <v>386</v>
      </c>
      <c r="C6" s="16"/>
      <c r="D6" s="16"/>
      <c r="E6" s="16"/>
      <c r="F6" s="42" t="s">
        <v>387</v>
      </c>
      <c r="G6" s="171">
        <f>G8-G11</f>
        <v>314.30123304042263</v>
      </c>
      <c r="H6" s="43" t="s">
        <v>388</v>
      </c>
      <c r="I6" s="18" t="s">
        <v>389</v>
      </c>
    </row>
    <row r="7" spans="1:9" ht="18.75" customHeight="1" thickBot="1" x14ac:dyDescent="0.2">
      <c r="A7" s="22" t="s">
        <v>390</v>
      </c>
      <c r="B7" s="12"/>
      <c r="C7" s="13"/>
      <c r="D7" s="14"/>
      <c r="E7" s="14"/>
      <c r="F7" s="14"/>
      <c r="G7" s="46"/>
      <c r="H7" s="12"/>
      <c r="I7" s="14"/>
    </row>
    <row r="8" spans="1:9" ht="18.75" customHeight="1" thickBot="1" x14ac:dyDescent="0.2">
      <c r="A8" s="24"/>
      <c r="B8" s="27" t="s">
        <v>391</v>
      </c>
      <c r="C8" s="16"/>
      <c r="D8" s="16"/>
      <c r="E8" s="16"/>
      <c r="F8" s="42" t="s">
        <v>387</v>
      </c>
      <c r="G8" s="171">
        <f>G9</f>
        <v>4202.0708330404223</v>
      </c>
      <c r="H8" s="43" t="s">
        <v>154</v>
      </c>
      <c r="I8" s="17" t="s">
        <v>157</v>
      </c>
    </row>
    <row r="9" spans="1:9" ht="18.75" customHeight="1" x14ac:dyDescent="0.15">
      <c r="A9" s="23"/>
      <c r="B9" s="26"/>
      <c r="C9" s="19" t="s">
        <v>156</v>
      </c>
      <c r="D9" s="19"/>
      <c r="E9" s="19"/>
      <c r="F9" s="17" t="s">
        <v>16</v>
      </c>
      <c r="G9" s="172">
        <f>'AM3_MPS(input_separate)'!R27</f>
        <v>4202.0708330404223</v>
      </c>
      <c r="H9" s="17" t="s">
        <v>154</v>
      </c>
      <c r="I9" s="17" t="s">
        <v>157</v>
      </c>
    </row>
    <row r="10" spans="1:9" ht="18.75" customHeight="1" thickBot="1" x14ac:dyDescent="0.2">
      <c r="A10" s="22" t="s">
        <v>53</v>
      </c>
      <c r="B10" s="13"/>
      <c r="C10" s="13"/>
      <c r="D10" s="13"/>
      <c r="E10" s="12"/>
      <c r="F10" s="14"/>
      <c r="G10" s="22"/>
      <c r="H10" s="12"/>
      <c r="I10" s="14"/>
    </row>
    <row r="11" spans="1:9" ht="18.75" customHeight="1" thickBot="1" x14ac:dyDescent="0.2">
      <c r="A11" s="24"/>
      <c r="B11" s="25" t="s">
        <v>158</v>
      </c>
      <c r="C11" s="20"/>
      <c r="D11" s="20"/>
      <c r="E11" s="20"/>
      <c r="F11" s="173" t="s">
        <v>392</v>
      </c>
      <c r="G11" s="171">
        <f>G12</f>
        <v>3887.7695999999996</v>
      </c>
      <c r="H11" s="44" t="s">
        <v>159</v>
      </c>
      <c r="I11" s="21" t="s">
        <v>160</v>
      </c>
    </row>
    <row r="12" spans="1:9" ht="18.75" customHeight="1" x14ac:dyDescent="0.15">
      <c r="A12" s="23"/>
      <c r="B12" s="26"/>
      <c r="C12" s="19" t="s">
        <v>161</v>
      </c>
      <c r="D12" s="19"/>
      <c r="E12" s="19"/>
      <c r="F12" s="21" t="s">
        <v>16</v>
      </c>
      <c r="G12" s="172">
        <f>'AM3_MPS(input_separate)'!S27</f>
        <v>3887.7695999999996</v>
      </c>
      <c r="H12" s="21" t="s">
        <v>159</v>
      </c>
      <c r="I12" s="21" t="s">
        <v>160</v>
      </c>
    </row>
    <row r="13" spans="1:9" x14ac:dyDescent="0.15">
      <c r="A13" s="7"/>
      <c r="B13" s="7"/>
      <c r="C13" s="7"/>
      <c r="D13" s="7"/>
      <c r="E13" s="7"/>
      <c r="F13" s="8"/>
      <c r="G13" s="9"/>
      <c r="H13" s="9"/>
      <c r="I13" s="33"/>
    </row>
    <row r="14" spans="1:9" ht="21.75" customHeight="1" x14ac:dyDescent="0.15">
      <c r="E14" s="7" t="s">
        <v>393</v>
      </c>
      <c r="F14" s="5"/>
    </row>
    <row r="15" spans="1:9" ht="21.75" customHeight="1" x14ac:dyDescent="0.15">
      <c r="E15" s="9" t="s">
        <v>394</v>
      </c>
      <c r="F15" s="5"/>
    </row>
    <row r="16" spans="1:9" ht="21.75" customHeight="1" x14ac:dyDescent="0.15">
      <c r="E16" s="174" t="s">
        <v>395</v>
      </c>
      <c r="F16" s="40">
        <v>5.59</v>
      </c>
      <c r="G16" s="40" t="s">
        <v>381</v>
      </c>
      <c r="H16" s="33"/>
    </row>
    <row r="17" spans="5:8" ht="21.75" customHeight="1" x14ac:dyDescent="0.15">
      <c r="E17" s="174" t="s">
        <v>396</v>
      </c>
      <c r="F17" s="175">
        <v>5.69</v>
      </c>
      <c r="G17" s="40" t="s">
        <v>46</v>
      </c>
      <c r="H17" s="33"/>
    </row>
    <row r="18" spans="5:8" ht="21.75" customHeight="1" x14ac:dyDescent="0.15">
      <c r="E18" s="174" t="s">
        <v>397</v>
      </c>
      <c r="F18" s="40">
        <v>5.85</v>
      </c>
      <c r="G18" s="40" t="s">
        <v>381</v>
      </c>
      <c r="H18" s="33"/>
    </row>
    <row r="19" spans="5:8" ht="21.75" customHeight="1" x14ac:dyDescent="0.15">
      <c r="E19" s="174" t="s">
        <v>398</v>
      </c>
      <c r="F19" s="175">
        <v>6.06</v>
      </c>
      <c r="G19" s="40" t="s">
        <v>46</v>
      </c>
      <c r="H19" s="33"/>
    </row>
    <row r="20" spans="5:8" ht="21.75" customHeight="1" x14ac:dyDescent="0.15">
      <c r="E20" s="10"/>
      <c r="F20" s="10"/>
      <c r="G20" s="7"/>
      <c r="H20" s="7"/>
    </row>
    <row r="21" spans="5:8" ht="21.75" customHeight="1" x14ac:dyDescent="0.15">
      <c r="E21" s="176" t="s">
        <v>399</v>
      </c>
      <c r="F21" s="40">
        <v>1.5</v>
      </c>
      <c r="G21" s="177" t="s">
        <v>400</v>
      </c>
      <c r="H21" s="7"/>
    </row>
    <row r="22" spans="5:8" ht="21.75" customHeight="1" x14ac:dyDescent="0.15">
      <c r="E22" s="176" t="s">
        <v>401</v>
      </c>
      <c r="F22" s="40">
        <v>1.5</v>
      </c>
      <c r="G22" s="177" t="s">
        <v>400</v>
      </c>
      <c r="H22" s="7"/>
    </row>
    <row r="23" spans="5:8" ht="21.75" customHeight="1" x14ac:dyDescent="0.15">
      <c r="E23" s="10"/>
      <c r="F23" s="10"/>
      <c r="G23" s="7"/>
      <c r="H23" s="7"/>
    </row>
  </sheetData>
  <sheetProtection password="C763" sheet="1" objects="1" scenarios="1"/>
  <mergeCells count="1">
    <mergeCell ref="A3:I3"/>
  </mergeCells>
  <phoneticPr fontId="3"/>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C12"/>
  <sheetViews>
    <sheetView showGridLines="0" view="pageBreakPreview" zoomScale="80" zoomScaleNormal="80" zoomScaleSheetLayoutView="80" workbookViewId="0"/>
  </sheetViews>
  <sheetFormatPr defaultColWidth="9" defaultRowHeight="13.5" x14ac:dyDescent="0.15"/>
  <cols>
    <col min="1" max="1" width="3.625" style="111" customWidth="1"/>
    <col min="2" max="2" width="36.375" style="111" customWidth="1"/>
    <col min="3" max="3" width="49.125" style="111" customWidth="1"/>
    <col min="4" max="16384" width="9" style="111"/>
  </cols>
  <sheetData>
    <row r="1" spans="1:3" ht="18" customHeight="1" x14ac:dyDescent="0.15">
      <c r="C1" s="77" t="str">
        <f>'AM3_MPS(input)'!K1</f>
        <v>Monitoring Spreadsheet: JCM_TH_AM003_ver01.0</v>
      </c>
    </row>
    <row r="2" spans="1:3" ht="18" customHeight="1" x14ac:dyDescent="0.15">
      <c r="C2" s="77" t="str">
        <f>'AM3_MPS(input)'!K2</f>
        <v>Reference Number: TH003</v>
      </c>
    </row>
    <row r="3" spans="1:3" ht="24.75" customHeight="1" x14ac:dyDescent="0.15">
      <c r="A3" s="212" t="s">
        <v>163</v>
      </c>
      <c r="B3" s="212"/>
      <c r="C3" s="212"/>
    </row>
    <row r="5" spans="1:3" ht="21" customHeight="1" x14ac:dyDescent="0.15">
      <c r="B5" s="112" t="s">
        <v>164</v>
      </c>
      <c r="C5" s="112" t="s">
        <v>165</v>
      </c>
    </row>
    <row r="6" spans="1:3" ht="54.75" customHeight="1" x14ac:dyDescent="0.15">
      <c r="B6" s="113" t="s">
        <v>402</v>
      </c>
      <c r="C6" s="113" t="s">
        <v>403</v>
      </c>
    </row>
    <row r="7" spans="1:3" ht="54.75" customHeight="1" x14ac:dyDescent="0.15">
      <c r="B7" s="113" t="s">
        <v>404</v>
      </c>
      <c r="C7" s="113" t="s">
        <v>405</v>
      </c>
    </row>
    <row r="8" spans="1:3" ht="54.75" customHeight="1" x14ac:dyDescent="0.15">
      <c r="B8" s="113" t="s">
        <v>406</v>
      </c>
      <c r="C8" s="113" t="s">
        <v>407</v>
      </c>
    </row>
    <row r="9" spans="1:3" ht="54.75" customHeight="1" x14ac:dyDescent="0.15">
      <c r="B9" s="113" t="s">
        <v>408</v>
      </c>
      <c r="C9" s="113" t="s">
        <v>409</v>
      </c>
    </row>
    <row r="10" spans="1:3" ht="54.75" customHeight="1" x14ac:dyDescent="0.15">
      <c r="B10" s="113"/>
      <c r="C10" s="113"/>
    </row>
    <row r="11" spans="1:3" ht="54.75" customHeight="1" x14ac:dyDescent="0.15">
      <c r="B11" s="113"/>
      <c r="C11" s="113"/>
    </row>
    <row r="12" spans="1:3" ht="54.75" customHeight="1" x14ac:dyDescent="0.15">
      <c r="B12" s="113"/>
      <c r="C12" s="113"/>
    </row>
  </sheetData>
  <sheetProtection password="C763" sheet="1" objects="1" scenarios="1" formatCells="0" formatRows="0" insertRows="0"/>
  <mergeCells count="1">
    <mergeCell ref="A3:C3"/>
  </mergeCells>
  <phoneticPr fontId="3"/>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L35"/>
  <sheetViews>
    <sheetView showGridLines="0" view="pageBreakPreview" zoomScale="70" zoomScaleNormal="55" zoomScaleSheetLayoutView="70" workbookViewId="0"/>
  </sheetViews>
  <sheetFormatPr defaultColWidth="9" defaultRowHeight="14.25" x14ac:dyDescent="0.15"/>
  <cols>
    <col min="1" max="1" width="2.625" style="50" customWidth="1"/>
    <col min="2" max="3" width="11.625" style="50" customWidth="1"/>
    <col min="4" max="4" width="12.375" style="50" customWidth="1"/>
    <col min="5" max="5" width="26.625" style="50" customWidth="1"/>
    <col min="6" max="7" width="10.625" style="50" customWidth="1"/>
    <col min="8" max="8" width="11.625" style="50" customWidth="1"/>
    <col min="9" max="9" width="11.375" style="50" customWidth="1"/>
    <col min="10" max="10" width="60.625" style="50" customWidth="1"/>
    <col min="11" max="11" width="12.625" style="50" customWidth="1"/>
    <col min="12" max="12" width="11.375" style="50" customWidth="1"/>
    <col min="13" max="16384" width="9" style="50"/>
  </cols>
  <sheetData>
    <row r="1" spans="1:12" ht="18" customHeight="1" x14ac:dyDescent="0.15">
      <c r="L1" s="51" t="str">
        <f>'AM3_MPS(input)'!K1</f>
        <v>Monitoring Spreadsheet: JCM_TH_AM003_ver01.0</v>
      </c>
    </row>
    <row r="2" spans="1:12" ht="18" customHeight="1" x14ac:dyDescent="0.15">
      <c r="L2" s="51" t="str">
        <f>'AM3_MPS(input)'!K2</f>
        <v>Reference Number: TH003</v>
      </c>
    </row>
    <row r="3" spans="1:12" ht="27.75" customHeight="1" x14ac:dyDescent="0.15">
      <c r="A3" s="52" t="s">
        <v>166</v>
      </c>
      <c r="B3" s="52"/>
      <c r="C3" s="53"/>
      <c r="D3" s="53"/>
      <c r="E3" s="53"/>
      <c r="F3" s="53"/>
      <c r="G3" s="53"/>
      <c r="H3" s="53"/>
      <c r="I3" s="53"/>
      <c r="J3" s="53"/>
      <c r="K3" s="53"/>
      <c r="L3" s="54"/>
    </row>
    <row r="5" spans="1:12" ht="18.75" customHeight="1" x14ac:dyDescent="0.15">
      <c r="A5" s="55" t="s">
        <v>168</v>
      </c>
      <c r="B5" s="55"/>
      <c r="C5" s="55"/>
    </row>
    <row r="6" spans="1:12" ht="18.75" customHeight="1" x14ac:dyDescent="0.15">
      <c r="A6" s="55"/>
      <c r="B6" s="148" t="s">
        <v>54</v>
      </c>
      <c r="C6" s="148" t="s">
        <v>55</v>
      </c>
      <c r="D6" s="148" t="s">
        <v>56</v>
      </c>
      <c r="E6" s="148" t="s">
        <v>57</v>
      </c>
      <c r="F6" s="148" t="s">
        <v>58</v>
      </c>
      <c r="G6" s="148" t="s">
        <v>59</v>
      </c>
      <c r="H6" s="148" t="s">
        <v>60</v>
      </c>
      <c r="I6" s="148" t="s">
        <v>61</v>
      </c>
      <c r="J6" s="148" t="s">
        <v>62</v>
      </c>
      <c r="K6" s="148" t="s">
        <v>63</v>
      </c>
      <c r="L6" s="148" t="s">
        <v>174</v>
      </c>
    </row>
    <row r="7" spans="1:12" s="57" customFormat="1" ht="39" customHeight="1" x14ac:dyDescent="0.15">
      <c r="B7" s="148" t="s">
        <v>173</v>
      </c>
      <c r="C7" s="148" t="s">
        <v>64</v>
      </c>
      <c r="D7" s="148" t="s">
        <v>65</v>
      </c>
      <c r="E7" s="148" t="s">
        <v>66</v>
      </c>
      <c r="F7" s="148" t="s">
        <v>177</v>
      </c>
      <c r="G7" s="148" t="s">
        <v>68</v>
      </c>
      <c r="H7" s="148" t="s">
        <v>69</v>
      </c>
      <c r="I7" s="148" t="s">
        <v>70</v>
      </c>
      <c r="J7" s="148" t="s">
        <v>71</v>
      </c>
      <c r="K7" s="148" t="s">
        <v>72</v>
      </c>
      <c r="L7" s="148" t="s">
        <v>73</v>
      </c>
    </row>
    <row r="8" spans="1:12" ht="287.25" customHeight="1" x14ac:dyDescent="0.15">
      <c r="B8" s="117"/>
      <c r="C8" s="58" t="s">
        <v>0</v>
      </c>
      <c r="D8" s="59" t="s">
        <v>251</v>
      </c>
      <c r="E8" s="147" t="s">
        <v>252</v>
      </c>
      <c r="F8" s="151" t="s">
        <v>46</v>
      </c>
      <c r="G8" s="62" t="s">
        <v>88</v>
      </c>
      <c r="H8" s="3" t="s">
        <v>410</v>
      </c>
      <c r="I8" s="3" t="s">
        <v>411</v>
      </c>
      <c r="J8" s="4" t="s">
        <v>412</v>
      </c>
      <c r="K8" s="4" t="s">
        <v>413</v>
      </c>
      <c r="L8" s="4" t="s">
        <v>191</v>
      </c>
    </row>
    <row r="9" spans="1:12" ht="65.45" customHeight="1" x14ac:dyDescent="0.15">
      <c r="A9" s="63"/>
      <c r="B9" s="137"/>
      <c r="C9" s="58" t="s">
        <v>414</v>
      </c>
      <c r="D9" s="59" t="s">
        <v>146</v>
      </c>
      <c r="E9" s="147" t="s">
        <v>48</v>
      </c>
      <c r="F9" s="137" t="s">
        <v>46</v>
      </c>
      <c r="G9" s="147" t="s">
        <v>415</v>
      </c>
      <c r="H9" s="137" t="s">
        <v>46</v>
      </c>
      <c r="I9" s="137" t="s">
        <v>46</v>
      </c>
      <c r="J9" s="4" t="s">
        <v>416</v>
      </c>
      <c r="K9" s="137" t="s">
        <v>46</v>
      </c>
      <c r="L9" s="137" t="s">
        <v>46</v>
      </c>
    </row>
    <row r="10" spans="1:12" ht="237.75" customHeight="1" x14ac:dyDescent="0.15">
      <c r="A10" s="63"/>
      <c r="B10" s="137"/>
      <c r="C10" s="58" t="s">
        <v>105</v>
      </c>
      <c r="D10" s="59" t="s">
        <v>417</v>
      </c>
      <c r="E10" s="147" t="s">
        <v>49</v>
      </c>
      <c r="F10" s="137" t="s">
        <v>46</v>
      </c>
      <c r="G10" s="62" t="s">
        <v>88</v>
      </c>
      <c r="H10" s="137" t="s">
        <v>46</v>
      </c>
      <c r="I10" s="137" t="s">
        <v>46</v>
      </c>
      <c r="J10" s="4" t="s">
        <v>270</v>
      </c>
      <c r="K10" s="137" t="s">
        <v>46</v>
      </c>
      <c r="L10" s="137" t="s">
        <v>46</v>
      </c>
    </row>
    <row r="11" spans="1:12" ht="8.25" customHeight="1" x14ac:dyDescent="0.15">
      <c r="A11" s="63"/>
      <c r="B11" s="63"/>
    </row>
    <row r="12" spans="1:12" ht="20.100000000000001" customHeight="1" x14ac:dyDescent="0.15">
      <c r="A12" s="55" t="s">
        <v>169</v>
      </c>
      <c r="B12" s="55"/>
    </row>
    <row r="13" spans="1:12" ht="20.100000000000001" customHeight="1" x14ac:dyDescent="0.15">
      <c r="A13" s="63"/>
      <c r="B13" s="223" t="s">
        <v>54</v>
      </c>
      <c r="C13" s="224"/>
      <c r="D13" s="203" t="s">
        <v>55</v>
      </c>
      <c r="E13" s="203"/>
      <c r="F13" s="148" t="s">
        <v>56</v>
      </c>
      <c r="G13" s="148" t="s">
        <v>57</v>
      </c>
      <c r="H13" s="203" t="s">
        <v>58</v>
      </c>
      <c r="I13" s="203"/>
      <c r="J13" s="203"/>
      <c r="K13" s="203" t="s">
        <v>59</v>
      </c>
      <c r="L13" s="203"/>
    </row>
    <row r="14" spans="1:12" ht="39" customHeight="1" x14ac:dyDescent="0.15">
      <c r="A14" s="63"/>
      <c r="B14" s="223" t="s">
        <v>65</v>
      </c>
      <c r="C14" s="224"/>
      <c r="D14" s="203" t="s">
        <v>66</v>
      </c>
      <c r="E14" s="203"/>
      <c r="F14" s="148" t="s">
        <v>67</v>
      </c>
      <c r="G14" s="148" t="s">
        <v>68</v>
      </c>
      <c r="H14" s="203" t="s">
        <v>70</v>
      </c>
      <c r="I14" s="203"/>
      <c r="J14" s="203"/>
      <c r="K14" s="203" t="s">
        <v>73</v>
      </c>
      <c r="L14" s="203"/>
    </row>
    <row r="15" spans="1:12" ht="68.25" customHeight="1" x14ac:dyDescent="0.15">
      <c r="A15" s="63"/>
      <c r="B15" s="220" t="s">
        <v>210</v>
      </c>
      <c r="C15" s="221"/>
      <c r="D15" s="197" t="s">
        <v>219</v>
      </c>
      <c r="E15" s="197"/>
      <c r="F15" s="114">
        <f>IF('AM3_MPS(input)'!E15&gt;0,'AM3_MPS(input)'!E15,"")</f>
        <v>0.56640000000000001</v>
      </c>
      <c r="G15" s="178" t="s">
        <v>230</v>
      </c>
      <c r="H15" s="222" t="str">
        <f>'AM3_MPS(input)'!G15</f>
        <v>The most recent value available at the time of validation is applied and fixed for the monitoring period thereafter. The data is sourced from “Grid Emission Factor (GEF) of Thailand”, endorsed by Thailand Greenhouse Gas Management Organization unless otherwise instructed by the Joint Committee.</v>
      </c>
      <c r="I15" s="222"/>
      <c r="J15" s="222"/>
      <c r="K15" s="222" t="str">
        <f>IF('AM3_MPS(input)'!J15&gt;0,'AM3_MPS(input)'!J15,"")</f>
        <v/>
      </c>
      <c r="L15" s="222"/>
    </row>
    <row r="16" spans="1:12" ht="68.25" customHeight="1" x14ac:dyDescent="0.15">
      <c r="A16" s="63"/>
      <c r="B16" s="220" t="s">
        <v>210</v>
      </c>
      <c r="C16" s="221"/>
      <c r="D16" s="197" t="s">
        <v>50</v>
      </c>
      <c r="E16" s="197"/>
      <c r="F16" s="114">
        <f>IF(ISERROR(3.6*(100/F24)*F26),0,3.6*(100/F24)*F26)</f>
        <v>0</v>
      </c>
      <c r="G16" s="178" t="s">
        <v>230</v>
      </c>
      <c r="H16" s="222" t="str">
        <f>'AM3_MPS(input)'!G16</f>
        <v>Power generation efficiency obtained from manufacturer's specification</v>
      </c>
      <c r="I16" s="222"/>
      <c r="J16" s="222"/>
      <c r="K16" s="222" t="str">
        <f>IF('AM3_MPS(input)'!J16&gt;0,'AM3_MPS(input)'!J16,"")</f>
        <v>Calculated</v>
      </c>
      <c r="L16" s="222"/>
    </row>
    <row r="17" spans="1:12" ht="68.25" customHeight="1" x14ac:dyDescent="0.15">
      <c r="A17" s="63"/>
      <c r="B17" s="220" t="s">
        <v>210</v>
      </c>
      <c r="C17" s="221"/>
      <c r="D17" s="197" t="s">
        <v>138</v>
      </c>
      <c r="E17" s="197"/>
      <c r="F17" s="114">
        <f>IF(ISERROR(F9*F25*F26/F10),0,F9*F25*F26/F10)</f>
        <v>0</v>
      </c>
      <c r="G17" s="178" t="s">
        <v>230</v>
      </c>
      <c r="H17" s="222" t="str">
        <f>'AM3_MPS(input)'!G17</f>
        <v>The power generation efficiency calculated from monitored data of the amount of fuel input for power generation and the amount of electricity generated</v>
      </c>
      <c r="I17" s="222"/>
      <c r="J17" s="222"/>
      <c r="K17" s="222" t="str">
        <f>IF('AM3_MPS(input)'!J17&gt;0,'AM3_MPS(input)'!J17,"")</f>
        <v>Calculated</v>
      </c>
      <c r="L17" s="222"/>
    </row>
    <row r="18" spans="1:12" ht="123" customHeight="1" x14ac:dyDescent="0.15">
      <c r="A18" s="63"/>
      <c r="B18" s="220" t="s">
        <v>210</v>
      </c>
      <c r="C18" s="221"/>
      <c r="D18" s="197" t="s">
        <v>139</v>
      </c>
      <c r="E18" s="197"/>
      <c r="F18" s="114" t="str">
        <f>IF('AM3_MPS(input)'!E18&gt;0,'AM3_MPS(input)'!E18,"")</f>
        <v>-</v>
      </c>
      <c r="G18" s="178" t="s">
        <v>230</v>
      </c>
      <c r="H18" s="222" t="str">
        <f>'AM3_MPS(input)'!G18</f>
        <v>[Captive electricity with diesel fuel]
CDM approved small scale methodology: AMS-I.A.
[Captive electricity with natural gas]
2006 IPCC Guidelines on National GHG Inventories for the source of EF of natural gas.
CDM Methodological tool "Determining the baseline efficiency of thermal or electric energy generation systems version02.0" for the default efficiency for off-grid power plants.</v>
      </c>
      <c r="I18" s="222"/>
      <c r="J18" s="222"/>
      <c r="K18" s="222" t="str">
        <f>IF('AM3_MPS(input)'!J18&gt;0,'AM3_MPS(input)'!J18,"")</f>
        <v/>
      </c>
      <c r="L18" s="222"/>
    </row>
    <row r="19" spans="1:12" ht="54.75" customHeight="1" x14ac:dyDescent="0.15">
      <c r="A19" s="63"/>
      <c r="B19" s="220" t="s">
        <v>418</v>
      </c>
      <c r="C19" s="221"/>
      <c r="D19" s="197" t="s">
        <v>419</v>
      </c>
      <c r="E19" s="197"/>
      <c r="F19" s="139" t="str">
        <f>IF('AM3_MPS(input)'!E19&gt;0,'AM3_MPS(input)'!E19,"")</f>
        <v>-</v>
      </c>
      <c r="G19" s="178" t="s">
        <v>420</v>
      </c>
      <c r="H19" s="222" t="str">
        <f>'AM3_MPS(input)'!G19</f>
        <v>Specifications of project chiller i prepared for the quotation or factory acceptance test data by manufacturer</v>
      </c>
      <c r="I19" s="222"/>
      <c r="J19" s="222"/>
      <c r="K19" s="222" t="str">
        <f>IF('AM3_MPS(input)'!J19&gt;0,'AM3_MPS(input)'!J19,"")</f>
        <v>Input on "MPS
(input_separate)"</v>
      </c>
      <c r="L19" s="222"/>
    </row>
    <row r="20" spans="1:12" ht="54.75" customHeight="1" x14ac:dyDescent="0.15">
      <c r="A20" s="63"/>
      <c r="B20" s="220" t="s">
        <v>421</v>
      </c>
      <c r="C20" s="221"/>
      <c r="D20" s="197" t="s">
        <v>356</v>
      </c>
      <c r="E20" s="197"/>
      <c r="F20" s="139" t="str">
        <f>IF('AM3_MPS(input)'!E20&gt;0,'AM3_MPS(input)'!E20,"")</f>
        <v>-</v>
      </c>
      <c r="G20" s="178" t="s">
        <v>400</v>
      </c>
      <c r="H20" s="222" t="str">
        <f>'AM3_MPS(input)'!G20</f>
        <v>Specifications of project chiller i prepared for the quotation or factory acceptance test data by manufacturer</v>
      </c>
      <c r="I20" s="222"/>
      <c r="J20" s="222"/>
      <c r="K20" s="222" t="str">
        <f>IF('AM3_MPS(input)'!J20&gt;0,'AM3_MPS(input)'!J20,"")</f>
        <v>Input on "MPS
(input_separate)"</v>
      </c>
      <c r="L20" s="222"/>
    </row>
    <row r="21" spans="1:12" ht="54.75" customHeight="1" x14ac:dyDescent="0.15">
      <c r="A21" s="63"/>
      <c r="B21" s="220" t="s">
        <v>422</v>
      </c>
      <c r="C21" s="221"/>
      <c r="D21" s="197" t="s">
        <v>423</v>
      </c>
      <c r="E21" s="197"/>
      <c r="F21" s="139" t="str">
        <f>IF('AM3_MPS(input)'!E21&gt;0,'AM3_MPS(input)'!E21,"")</f>
        <v>-</v>
      </c>
      <c r="G21" s="179" t="s">
        <v>424</v>
      </c>
      <c r="H21" s="222" t="str">
        <f>'AM3_MPS(input)'!G21</f>
        <v>Selected from the default values set in the methodology</v>
      </c>
      <c r="I21" s="222"/>
      <c r="J21" s="222"/>
      <c r="K21" s="222" t="str">
        <f>IF('AM3_MPS(input)'!J21&gt;0,'AM3_MPS(input)'!J21,"")</f>
        <v>Input on "MPS
(input_separate)"</v>
      </c>
      <c r="L21" s="222"/>
    </row>
    <row r="22" spans="1:12" ht="54.75" customHeight="1" x14ac:dyDescent="0.15">
      <c r="A22" s="63"/>
      <c r="B22" s="220" t="s">
        <v>425</v>
      </c>
      <c r="C22" s="221"/>
      <c r="D22" s="197" t="s">
        <v>358</v>
      </c>
      <c r="E22" s="197"/>
      <c r="F22" s="139" t="str">
        <f>IF('AM3_MPS(input)'!E22&gt;0,'AM3_MPS(input)'!E22,"")</f>
        <v>-</v>
      </c>
      <c r="G22" s="179" t="s">
        <v>46</v>
      </c>
      <c r="H22" s="222" t="str">
        <f>'AM3_MPS(input)'!G22</f>
        <v>Specifications of project chiller i prepared for the quotation or factory acceptance test data by manufacturer</v>
      </c>
      <c r="I22" s="222"/>
      <c r="J22" s="222"/>
      <c r="K22" s="222" t="str">
        <f>IF('AM3_MPS(input)'!J22&gt;0,'AM3_MPS(input)'!J22,"")</f>
        <v>Input on "MPS
(input_separate)"</v>
      </c>
      <c r="L22" s="222"/>
    </row>
    <row r="23" spans="1:12" ht="54.75" customHeight="1" x14ac:dyDescent="0.15">
      <c r="A23" s="63"/>
      <c r="B23" s="220" t="s">
        <v>426</v>
      </c>
      <c r="C23" s="221"/>
      <c r="D23" s="197" t="s">
        <v>427</v>
      </c>
      <c r="E23" s="197"/>
      <c r="F23" s="139" t="str">
        <f>IF('AM3_MPS(input)'!E23&gt;0,'AM3_MPS(input)'!E23,"")</f>
        <v>-</v>
      </c>
      <c r="G23" s="179" t="s">
        <v>428</v>
      </c>
      <c r="H23" s="222" t="str">
        <f>'AM3_MPS(input)'!G23</f>
        <v>Calculated with the following equation;
COPPJ,tc,i= COPPJ,i × [(Tcooling-out,i - Tchilled-out,i + TDchilled + TDcooling) ÷ (37 - 7 + TDchilled + TDcooling)]</v>
      </c>
      <c r="I23" s="222"/>
      <c r="J23" s="222"/>
      <c r="K23" s="222" t="str">
        <f>IF('AM3_MPS(input)'!J23&gt;0,'AM3_MPS(input)'!J23,"")</f>
        <v/>
      </c>
      <c r="L23" s="222"/>
    </row>
    <row r="24" spans="1:12" ht="54.75" customHeight="1" x14ac:dyDescent="0.15">
      <c r="A24" s="63"/>
      <c r="B24" s="220" t="s">
        <v>94</v>
      </c>
      <c r="C24" s="221"/>
      <c r="D24" s="197" t="s">
        <v>95</v>
      </c>
      <c r="E24" s="197"/>
      <c r="F24" s="180" t="str">
        <f>IF('AM3_MPS(input)'!E24&gt;0,'AM3_MPS(input)'!E24,"")</f>
        <v>-</v>
      </c>
      <c r="G24" s="181" t="s">
        <v>96</v>
      </c>
      <c r="H24" s="222" t="str">
        <f>'AM3_MPS(input)'!G24</f>
        <v>Specification of the captive power generation system provided by the manufacturer</v>
      </c>
      <c r="I24" s="222"/>
      <c r="J24" s="222"/>
      <c r="K24" s="222" t="str">
        <f>IF('AM3_MPS(input)'!J24&gt;0,'AM3_MPS(input)'!J24,"")</f>
        <v/>
      </c>
      <c r="L24" s="222"/>
    </row>
    <row r="25" spans="1:12" ht="92.25" customHeight="1" x14ac:dyDescent="0.15">
      <c r="A25" s="63"/>
      <c r="B25" s="220" t="s">
        <v>429</v>
      </c>
      <c r="C25" s="221"/>
      <c r="D25" s="197" t="s">
        <v>360</v>
      </c>
      <c r="E25" s="197"/>
      <c r="F25" s="180" t="str">
        <f>IF('AM3_MPS(input)'!E25&gt;0,'AM3_MPS(input)'!E25,"")</f>
        <v>-</v>
      </c>
      <c r="G25" s="181" t="s">
        <v>430</v>
      </c>
      <c r="H25" s="222" t="str">
        <f>'AM3_MPS(input)'!G25</f>
        <v>In order of preference:
1) values provided by the fuel supplier;
2) measurement by the project participants;
3) regional or national default values;
4) IPCC default values provided in table 1.2 of Ch.1 Vol.2 of 2006 IPCC Guidelines on National GHG Inventories. Lower value is applied.</v>
      </c>
      <c r="I25" s="222"/>
      <c r="J25" s="222"/>
      <c r="K25" s="222" t="str">
        <f>IF('AM3_MPS(input)'!J25&gt;0,'AM3_MPS(input)'!J25,"")</f>
        <v/>
      </c>
      <c r="L25" s="222"/>
    </row>
    <row r="26" spans="1:12" ht="92.25" customHeight="1" x14ac:dyDescent="0.15">
      <c r="A26" s="63"/>
      <c r="B26" s="220" t="s">
        <v>431</v>
      </c>
      <c r="C26" s="221"/>
      <c r="D26" s="197" t="s">
        <v>432</v>
      </c>
      <c r="E26" s="197"/>
      <c r="F26" s="182" t="str">
        <f>IF('AM3_MPS(input)'!E26&gt;0,'AM3_MPS(input)'!E26,"")</f>
        <v>-</v>
      </c>
      <c r="G26" s="181" t="s">
        <v>433</v>
      </c>
      <c r="H26" s="222" t="str">
        <f>'AM3_MPS(input)'!G26</f>
        <v>In order of preference:
1) values provided by the fuel supplier;
2) measurement by the project participants;
3) regional or national default values;
4) IPCC default values provided in table 1.4 of Ch.1 Vol.2 of 2006 IPCC Guidelines on National GHG Inventories. Lower value is applied.</v>
      </c>
      <c r="I26" s="222"/>
      <c r="J26" s="222"/>
      <c r="K26" s="222" t="str">
        <f>IF('AM3_MPS(input)'!J26&gt;0,'AM3_MPS(input)'!J26,"")</f>
        <v/>
      </c>
      <c r="L26" s="222"/>
    </row>
    <row r="27" spans="1:12" ht="6.75" customHeight="1" x14ac:dyDescent="0.15">
      <c r="A27" s="63"/>
      <c r="B27" s="63"/>
    </row>
    <row r="28" spans="1:12" ht="18.75" customHeight="1" x14ac:dyDescent="0.15">
      <c r="A28" s="69" t="s">
        <v>434</v>
      </c>
      <c r="B28" s="69"/>
      <c r="C28" s="69"/>
    </row>
    <row r="29" spans="1:12" ht="17.25" thickBot="1" x14ac:dyDescent="0.2">
      <c r="B29" s="203" t="s">
        <v>173</v>
      </c>
      <c r="C29" s="203"/>
      <c r="D29" s="214" t="s">
        <v>152</v>
      </c>
      <c r="E29" s="215"/>
      <c r="F29" s="70" t="s">
        <v>68</v>
      </c>
    </row>
    <row r="30" spans="1:12" ht="19.5" thickBot="1" x14ac:dyDescent="0.2">
      <c r="B30" s="216"/>
      <c r="C30" s="217"/>
      <c r="D30" s="218">
        <f>ROUNDDOWN('AM3_MRS(calc_process)'!G6,0)</f>
        <v>0</v>
      </c>
      <c r="E30" s="219"/>
      <c r="F30" s="71" t="s">
        <v>435</v>
      </c>
    </row>
    <row r="31" spans="1:12" ht="20.100000000000001" customHeight="1" x14ac:dyDescent="0.15">
      <c r="C31" s="72"/>
      <c r="D31" s="72"/>
      <c r="G31" s="73"/>
      <c r="H31" s="73"/>
    </row>
    <row r="32" spans="1:12" ht="18.75" customHeight="1" x14ac:dyDescent="0.15">
      <c r="A32" s="55" t="s">
        <v>436</v>
      </c>
      <c r="B32" s="55"/>
    </row>
    <row r="33" spans="2:10" ht="18" customHeight="1" x14ac:dyDescent="0.15">
      <c r="B33" s="183" t="s">
        <v>437</v>
      </c>
      <c r="C33" s="213" t="s">
        <v>438</v>
      </c>
      <c r="D33" s="213"/>
      <c r="E33" s="213"/>
      <c r="F33" s="213"/>
      <c r="G33" s="213"/>
      <c r="H33" s="213"/>
      <c r="I33" s="213"/>
      <c r="J33" s="213"/>
    </row>
    <row r="34" spans="2:10" ht="18" customHeight="1" x14ac:dyDescent="0.15">
      <c r="B34" s="183" t="s">
        <v>439</v>
      </c>
      <c r="C34" s="213" t="s">
        <v>440</v>
      </c>
      <c r="D34" s="213"/>
      <c r="E34" s="213"/>
      <c r="F34" s="213"/>
      <c r="G34" s="213"/>
      <c r="H34" s="213"/>
      <c r="I34" s="213"/>
      <c r="J34" s="213"/>
    </row>
    <row r="35" spans="2:10" ht="18" customHeight="1" x14ac:dyDescent="0.15">
      <c r="B35" s="183" t="s">
        <v>441</v>
      </c>
      <c r="C35" s="213" t="s">
        <v>442</v>
      </c>
      <c r="D35" s="213"/>
      <c r="E35" s="213"/>
      <c r="F35" s="213"/>
      <c r="G35" s="213"/>
      <c r="H35" s="213"/>
      <c r="I35" s="213"/>
      <c r="J35" s="213"/>
    </row>
  </sheetData>
  <sheetProtection password="C763" sheet="1" objects="1" scenarios="1" formatCells="0" formatRows="0"/>
  <mergeCells count="63">
    <mergeCell ref="B13:C13"/>
    <mergeCell ref="D13:E13"/>
    <mergeCell ref="H13:J13"/>
    <mergeCell ref="K13:L13"/>
    <mergeCell ref="B14:C14"/>
    <mergeCell ref="D14:E14"/>
    <mergeCell ref="H14:J14"/>
    <mergeCell ref="K14:L14"/>
    <mergeCell ref="B15:C15"/>
    <mergeCell ref="D15:E15"/>
    <mergeCell ref="H15:J15"/>
    <mergeCell ref="K15:L15"/>
    <mergeCell ref="B16:C16"/>
    <mergeCell ref="D16:E16"/>
    <mergeCell ref="H16:J16"/>
    <mergeCell ref="K16:L16"/>
    <mergeCell ref="B17:C17"/>
    <mergeCell ref="D17:E17"/>
    <mergeCell ref="H17:J17"/>
    <mergeCell ref="K17:L17"/>
    <mergeCell ref="B18:C18"/>
    <mergeCell ref="D18:E18"/>
    <mergeCell ref="H18:J18"/>
    <mergeCell ref="K18:L18"/>
    <mergeCell ref="B19:C19"/>
    <mergeCell ref="D19:E19"/>
    <mergeCell ref="H19:J19"/>
    <mergeCell ref="K19:L19"/>
    <mergeCell ref="B20:C20"/>
    <mergeCell ref="D20:E20"/>
    <mergeCell ref="H20:J20"/>
    <mergeCell ref="K20:L20"/>
    <mergeCell ref="B21:C21"/>
    <mergeCell ref="D21:E21"/>
    <mergeCell ref="H21:J21"/>
    <mergeCell ref="K21:L21"/>
    <mergeCell ref="B22:C22"/>
    <mergeCell ref="D22:E22"/>
    <mergeCell ref="H22:J22"/>
    <mergeCell ref="K22:L22"/>
    <mergeCell ref="B23:C23"/>
    <mergeCell ref="D23:E23"/>
    <mergeCell ref="H23:J23"/>
    <mergeCell ref="K23:L23"/>
    <mergeCell ref="B24:C24"/>
    <mergeCell ref="D24:E24"/>
    <mergeCell ref="H24:J24"/>
    <mergeCell ref="K24:L24"/>
    <mergeCell ref="B25:C25"/>
    <mergeCell ref="D25:E25"/>
    <mergeCell ref="H25:J25"/>
    <mergeCell ref="K25:L25"/>
    <mergeCell ref="B26:C26"/>
    <mergeCell ref="D26:E26"/>
    <mergeCell ref="H26:J26"/>
    <mergeCell ref="K26:L26"/>
    <mergeCell ref="C35:J35"/>
    <mergeCell ref="B29:C29"/>
    <mergeCell ref="D29:E29"/>
    <mergeCell ref="B30:C30"/>
    <mergeCell ref="D30:E30"/>
    <mergeCell ref="C33:J33"/>
    <mergeCell ref="C34:J34"/>
  </mergeCells>
  <phoneticPr fontId="3"/>
  <printOptions horizontalCentered="1"/>
  <pageMargins left="0.70866141732283472" right="0.70866141732283472" top="0.74803149606299213" bottom="0.74803149606299213" header="0.31496062992125984" footer="0.31496062992125984"/>
  <pageSetup paperSize="9" scale="44" orientation="portrait" r:id="rId1"/>
  <rowBreaks count="1" manualBreakCount="1">
    <brk id="11"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T27"/>
  <sheetViews>
    <sheetView showGridLines="0" view="pageBreakPreview" zoomScale="55" zoomScaleNormal="70" zoomScaleSheetLayoutView="55" workbookViewId="0"/>
  </sheetViews>
  <sheetFormatPr defaultColWidth="9" defaultRowHeight="14.25" x14ac:dyDescent="0.15"/>
  <cols>
    <col min="1" max="1" width="12" style="76" customWidth="1"/>
    <col min="2" max="2" width="10" style="76" bestFit="1" customWidth="1"/>
    <col min="3" max="20" width="13.75" style="76" customWidth="1"/>
    <col min="21" max="16384" width="9" style="76"/>
  </cols>
  <sheetData>
    <row r="1" spans="1:20" x14ac:dyDescent="0.15">
      <c r="T1" s="77" t="str">
        <f>'AM3_MPS(input)'!K1</f>
        <v>Monitoring Spreadsheet: JCM_TH_AM003_ver01.0</v>
      </c>
    </row>
    <row r="2" spans="1:20" x14ac:dyDescent="0.15">
      <c r="T2" s="77" t="str">
        <f>'AM3_MPS(input)'!K2</f>
        <v>Reference Number: TH003</v>
      </c>
    </row>
    <row r="3" spans="1:20" s="78" customFormat="1" ht="27.6" customHeight="1" x14ac:dyDescent="0.15">
      <c r="A3" s="79"/>
      <c r="B3" s="79"/>
      <c r="C3" s="204" t="s">
        <v>206</v>
      </c>
      <c r="D3" s="205"/>
      <c r="E3" s="206"/>
      <c r="F3" s="225" t="s">
        <v>207</v>
      </c>
      <c r="G3" s="226"/>
      <c r="H3" s="226"/>
      <c r="I3" s="226"/>
      <c r="J3" s="226"/>
      <c r="K3" s="226"/>
      <c r="L3" s="226"/>
      <c r="M3" s="226"/>
      <c r="N3" s="226"/>
      <c r="O3" s="226"/>
      <c r="P3" s="226"/>
      <c r="Q3" s="227"/>
      <c r="R3" s="207" t="s">
        <v>443</v>
      </c>
      <c r="S3" s="208"/>
      <c r="T3" s="209"/>
    </row>
    <row r="4" spans="1:20" ht="18.75" x14ac:dyDescent="0.15">
      <c r="A4" s="149" t="s">
        <v>444</v>
      </c>
      <c r="B4" s="83" t="s">
        <v>445</v>
      </c>
      <c r="C4" s="85" t="s">
        <v>251</v>
      </c>
      <c r="D4" s="59" t="s">
        <v>146</v>
      </c>
      <c r="E4" s="59" t="s">
        <v>417</v>
      </c>
      <c r="F4" s="65" t="s">
        <v>210</v>
      </c>
      <c r="G4" s="65" t="s">
        <v>210</v>
      </c>
      <c r="H4" s="65" t="s">
        <v>210</v>
      </c>
      <c r="I4" s="65" t="s">
        <v>210</v>
      </c>
      <c r="J4" s="65" t="s">
        <v>446</v>
      </c>
      <c r="K4" s="65" t="s">
        <v>421</v>
      </c>
      <c r="L4" s="65" t="s">
        <v>447</v>
      </c>
      <c r="M4" s="65" t="s">
        <v>425</v>
      </c>
      <c r="N4" s="65" t="s">
        <v>448</v>
      </c>
      <c r="O4" s="65" t="s">
        <v>94</v>
      </c>
      <c r="P4" s="65" t="s">
        <v>429</v>
      </c>
      <c r="Q4" s="65" t="s">
        <v>449</v>
      </c>
      <c r="R4" s="85" t="s">
        <v>47</v>
      </c>
      <c r="S4" s="85" t="s">
        <v>51</v>
      </c>
      <c r="T4" s="85" t="s">
        <v>350</v>
      </c>
    </row>
    <row r="5" spans="1:20" ht="149.44999999999999" customHeight="1" x14ac:dyDescent="0.15">
      <c r="A5" s="149" t="s">
        <v>351</v>
      </c>
      <c r="B5" s="86" t="s">
        <v>352</v>
      </c>
      <c r="C5" s="147" t="s">
        <v>252</v>
      </c>
      <c r="D5" s="91" t="s">
        <v>353</v>
      </c>
      <c r="E5" s="154" t="s">
        <v>354</v>
      </c>
      <c r="F5" s="87" t="s">
        <v>219</v>
      </c>
      <c r="G5" s="88" t="s">
        <v>50</v>
      </c>
      <c r="H5" s="88" t="s">
        <v>138</v>
      </c>
      <c r="I5" s="88" t="s">
        <v>140</v>
      </c>
      <c r="J5" s="88" t="s">
        <v>355</v>
      </c>
      <c r="K5" s="88" t="s">
        <v>356</v>
      </c>
      <c r="L5" s="88" t="s">
        <v>357</v>
      </c>
      <c r="M5" s="88" t="s">
        <v>358</v>
      </c>
      <c r="N5" s="88" t="s">
        <v>359</v>
      </c>
      <c r="O5" s="88" t="s">
        <v>95</v>
      </c>
      <c r="P5" s="88" t="s">
        <v>360</v>
      </c>
      <c r="Q5" s="155" t="s">
        <v>450</v>
      </c>
      <c r="R5" s="91" t="s">
        <v>451</v>
      </c>
      <c r="S5" s="91" t="s">
        <v>452</v>
      </c>
      <c r="T5" s="91" t="s">
        <v>453</v>
      </c>
    </row>
    <row r="6" spans="1:20" ht="28.5" x14ac:dyDescent="0.15">
      <c r="A6" s="149" t="s">
        <v>454</v>
      </c>
      <c r="B6" s="92" t="s">
        <v>381</v>
      </c>
      <c r="C6" s="65" t="s">
        <v>88</v>
      </c>
      <c r="D6" s="59" t="s">
        <v>415</v>
      </c>
      <c r="E6" s="65" t="s">
        <v>88</v>
      </c>
      <c r="F6" s="59" t="s">
        <v>230</v>
      </c>
      <c r="G6" s="59" t="s">
        <v>230</v>
      </c>
      <c r="H6" s="59" t="s">
        <v>230</v>
      </c>
      <c r="I6" s="59" t="s">
        <v>230</v>
      </c>
      <c r="J6" s="59" t="s">
        <v>400</v>
      </c>
      <c r="K6" s="59" t="s">
        <v>400</v>
      </c>
      <c r="L6" s="93" t="s">
        <v>46</v>
      </c>
      <c r="M6" s="93" t="s">
        <v>46</v>
      </c>
      <c r="N6" s="93" t="s">
        <v>46</v>
      </c>
      <c r="O6" s="93" t="s">
        <v>96</v>
      </c>
      <c r="P6" s="93" t="s">
        <v>430</v>
      </c>
      <c r="Q6" s="93" t="s">
        <v>455</v>
      </c>
      <c r="R6" s="92" t="s">
        <v>233</v>
      </c>
      <c r="S6" s="92" t="s">
        <v>233</v>
      </c>
      <c r="T6" s="92" t="s">
        <v>233</v>
      </c>
    </row>
    <row r="7" spans="1:20" x14ac:dyDescent="0.2">
      <c r="A7" s="210" t="s">
        <v>178</v>
      </c>
      <c r="B7" s="146">
        <v>1</v>
      </c>
      <c r="C7" s="184"/>
      <c r="D7" s="185" t="str">
        <f>'AM3_MRS(input)'!$F$9</f>
        <v>-</v>
      </c>
      <c r="E7" s="159" t="str">
        <f>'AM3_MRS(input)'!$F$10</f>
        <v>-</v>
      </c>
      <c r="F7" s="160">
        <f>'AM3_MRS(input)'!$F$15</f>
        <v>0.56640000000000001</v>
      </c>
      <c r="G7" s="95">
        <f>'AM3_MRS(input)'!$F$16</f>
        <v>0</v>
      </c>
      <c r="H7" s="95">
        <f>'AM3_MRS(input)'!$F$17</f>
        <v>0</v>
      </c>
      <c r="I7" s="95" t="str">
        <f>'AM3_MRS(input)'!$F$18</f>
        <v>-</v>
      </c>
      <c r="J7" s="186">
        <f>'AM3_MPS(input_separate)'!J7</f>
        <v>37</v>
      </c>
      <c r="K7" s="186">
        <f>'AM3_MPS(input_separate)'!K7</f>
        <v>7</v>
      </c>
      <c r="L7" s="118">
        <f>'AM3_MPS(input_separate)'!L7</f>
        <v>5.69</v>
      </c>
      <c r="M7" s="118">
        <f>'AM3_MPS(input_separate)'!M7</f>
        <v>6.15</v>
      </c>
      <c r="N7" s="161">
        <f>M7*((J7-K7+'AM3_MRS(calc_process)'!$F$21+'AM3_MRS(calc_process)'!$F$22)/(37-7+'AM3_MRS(calc_process)'!$F$21+'AM3_MRS(calc_process)'!$F$22))</f>
        <v>6.15</v>
      </c>
      <c r="O7" s="162" t="str">
        <f>'AM3_MRS(input)'!$F$24</f>
        <v>-</v>
      </c>
      <c r="P7" s="163" t="str">
        <f>'AM3_MRS(input)'!$F$25</f>
        <v>-</v>
      </c>
      <c r="Q7" s="164" t="str">
        <f>'AM3_MRS(input)'!$F$26</f>
        <v>-</v>
      </c>
      <c r="R7" s="165">
        <f>IF(ISERROR(C7*(N7/L7)*SMALL(F7:I7,COUNTIF(F7:I7,0)+1)),0,(C7*(N7/L7)*SMALL(F7:I7,COUNTIF(F7:I7,0)+1)))</f>
        <v>0</v>
      </c>
      <c r="S7" s="166">
        <f>IF(ISERROR(C7*SMALL(F7:I7,COUNTIF(F7:I7,0)+1)),0,(C7*SMALL(F7:I7,COUNTIF(F7:I7,0)+1)))</f>
        <v>0</v>
      </c>
      <c r="T7" s="167">
        <f>R7-S7</f>
        <v>0</v>
      </c>
    </row>
    <row r="8" spans="1:20" x14ac:dyDescent="0.2">
      <c r="A8" s="210"/>
      <c r="B8" s="146">
        <v>2</v>
      </c>
      <c r="C8" s="187"/>
      <c r="D8" s="185" t="str">
        <f>'AM3_MRS(input)'!$F$9</f>
        <v>-</v>
      </c>
      <c r="E8" s="159" t="str">
        <f>'AM3_MRS(input)'!$F$10</f>
        <v>-</v>
      </c>
      <c r="F8" s="160">
        <f>'AM3_MRS(input)'!$F$15</f>
        <v>0.56640000000000001</v>
      </c>
      <c r="G8" s="95">
        <f>'AM3_MRS(input)'!$F$16</f>
        <v>0</v>
      </c>
      <c r="H8" s="95">
        <f>'AM3_MRS(input)'!$F$17</f>
        <v>0</v>
      </c>
      <c r="I8" s="95" t="str">
        <f>'AM3_MRS(input)'!$F$18</f>
        <v>-</v>
      </c>
      <c r="J8" s="186">
        <f>'AM3_MPS(input_separate)'!J8</f>
        <v>37</v>
      </c>
      <c r="K8" s="186">
        <f>'AM3_MPS(input_separate)'!K8</f>
        <v>7</v>
      </c>
      <c r="L8" s="118">
        <f>'AM3_MPS(input_separate)'!L8</f>
        <v>5.69</v>
      </c>
      <c r="M8" s="118">
        <f>'AM3_MPS(input_separate)'!M8</f>
        <v>6.15</v>
      </c>
      <c r="N8" s="161">
        <f>M8*((J8-K8+'AM3_MRS(calc_process)'!$F$21+'AM3_MRS(calc_process)'!$F$22)/(37-7+'AM3_MRS(calc_process)'!$F$21+'AM3_MRS(calc_process)'!$F$22))</f>
        <v>6.15</v>
      </c>
      <c r="O8" s="162" t="str">
        <f>'AM3_MRS(input)'!$F$24</f>
        <v>-</v>
      </c>
      <c r="P8" s="163" t="str">
        <f>'AM3_MRS(input)'!$F$25</f>
        <v>-</v>
      </c>
      <c r="Q8" s="164" t="str">
        <f>'AM3_MRS(input)'!$F$26</f>
        <v>-</v>
      </c>
      <c r="R8" s="165">
        <f t="shared" ref="R8:R26" si="0">IF(ISERROR(C8*(N8/L8)*SMALL(F8:I8,COUNTIF(F8:I8,0)+1)),0,(C8*(N8/L8)*SMALL(F8:I8,COUNTIF(F8:I8,0)+1)))</f>
        <v>0</v>
      </c>
      <c r="S8" s="166">
        <f t="shared" ref="S8:S25" si="1">IF(ISERROR(C8*SMALL(F8:I8,COUNTIF(F8:I8,0)+1)),0,(C8*SMALL(F8:I8,COUNTIF(F8:I8,0)+1)))</f>
        <v>0</v>
      </c>
      <c r="T8" s="167">
        <f t="shared" ref="T8:T26" si="2">R8-S8</f>
        <v>0</v>
      </c>
    </row>
    <row r="9" spans="1:20" x14ac:dyDescent="0.2">
      <c r="A9" s="210"/>
      <c r="B9" s="146">
        <v>3</v>
      </c>
      <c r="C9" s="187"/>
      <c r="D9" s="185" t="str">
        <f>'AM3_MRS(input)'!$F$9</f>
        <v>-</v>
      </c>
      <c r="E9" s="159" t="str">
        <f>'AM3_MRS(input)'!$F$10</f>
        <v>-</v>
      </c>
      <c r="F9" s="160">
        <f>'AM3_MRS(input)'!$F$15</f>
        <v>0.56640000000000001</v>
      </c>
      <c r="G9" s="95">
        <f>'AM3_MRS(input)'!$F$16</f>
        <v>0</v>
      </c>
      <c r="H9" s="95">
        <f>'AM3_MRS(input)'!$F$17</f>
        <v>0</v>
      </c>
      <c r="I9" s="95" t="str">
        <f>'AM3_MRS(input)'!$F$18</f>
        <v>-</v>
      </c>
      <c r="J9" s="186">
        <f>'AM3_MPS(input_separate)'!J9</f>
        <v>37</v>
      </c>
      <c r="K9" s="186">
        <f>'AM3_MPS(input_separate)'!K9</f>
        <v>7</v>
      </c>
      <c r="L9" s="118">
        <f>'AM3_MPS(input_separate)'!L9</f>
        <v>5.69</v>
      </c>
      <c r="M9" s="118">
        <f>'AM3_MPS(input_separate)'!M9</f>
        <v>6.15</v>
      </c>
      <c r="N9" s="161">
        <f>M9*((J9-K9+'AM3_MRS(calc_process)'!$F$21+'AM3_MRS(calc_process)'!$F$22)/(37-7+'AM3_MRS(calc_process)'!$F$21+'AM3_MRS(calc_process)'!$F$22))</f>
        <v>6.15</v>
      </c>
      <c r="O9" s="162" t="str">
        <f>'AM3_MRS(input)'!$F$24</f>
        <v>-</v>
      </c>
      <c r="P9" s="163" t="str">
        <f>'AM3_MRS(input)'!$F$25</f>
        <v>-</v>
      </c>
      <c r="Q9" s="164" t="str">
        <f>'AM3_MRS(input)'!$F$26</f>
        <v>-</v>
      </c>
      <c r="R9" s="165">
        <f t="shared" si="0"/>
        <v>0</v>
      </c>
      <c r="S9" s="166">
        <f t="shared" si="1"/>
        <v>0</v>
      </c>
      <c r="T9" s="167">
        <f t="shared" si="2"/>
        <v>0</v>
      </c>
    </row>
    <row r="10" spans="1:20" x14ac:dyDescent="0.15">
      <c r="A10" s="210"/>
      <c r="B10" s="146">
        <v>4</v>
      </c>
      <c r="C10" s="168"/>
      <c r="D10" s="158" t="str">
        <f>'AM3_MRS(input)'!$F$9</f>
        <v>-</v>
      </c>
      <c r="E10" s="159" t="str">
        <f>'AM3_MRS(input)'!$F$10</f>
        <v>-</v>
      </c>
      <c r="F10" s="160">
        <f>'AM3_MRS(input)'!$F$15</f>
        <v>0.56640000000000001</v>
      </c>
      <c r="G10" s="95">
        <f>'AM3_MRS(input)'!$F$16</f>
        <v>0</v>
      </c>
      <c r="H10" s="95">
        <f>'AM3_MRS(input)'!$F$17</f>
        <v>0</v>
      </c>
      <c r="I10" s="95" t="str">
        <f>'AM3_MRS(input)'!$F$18</f>
        <v>-</v>
      </c>
      <c r="J10" s="186">
        <f>'AM3_MPS(input_separate)'!J10</f>
        <v>0</v>
      </c>
      <c r="K10" s="186">
        <f>'AM3_MPS(input_separate)'!K10</f>
        <v>0</v>
      </c>
      <c r="L10" s="118">
        <f>'AM3_MPS(input_separate)'!L10</f>
        <v>0</v>
      </c>
      <c r="M10" s="118">
        <f>'AM3_MPS(input_separate)'!M10</f>
        <v>0</v>
      </c>
      <c r="N10" s="161">
        <f>M10*((J10-K10+'AM3_MRS(calc_process)'!$F$21+'AM3_MRS(calc_process)'!$F$22)/(37-7+'AM3_MRS(calc_process)'!$F$21+'AM3_MRS(calc_process)'!$F$22))</f>
        <v>0</v>
      </c>
      <c r="O10" s="162" t="str">
        <f>'AM3_MRS(input)'!$F$24</f>
        <v>-</v>
      </c>
      <c r="P10" s="163" t="str">
        <f>'AM3_MRS(input)'!$F$25</f>
        <v>-</v>
      </c>
      <c r="Q10" s="164" t="str">
        <f>'AM3_MRS(input)'!$F$26</f>
        <v>-</v>
      </c>
      <c r="R10" s="165">
        <f t="shared" si="0"/>
        <v>0</v>
      </c>
      <c r="S10" s="166">
        <f t="shared" si="1"/>
        <v>0</v>
      </c>
      <c r="T10" s="167">
        <f t="shared" si="2"/>
        <v>0</v>
      </c>
    </row>
    <row r="11" spans="1:20" x14ac:dyDescent="0.15">
      <c r="A11" s="210"/>
      <c r="B11" s="146">
        <v>5</v>
      </c>
      <c r="C11" s="168"/>
      <c r="D11" s="158" t="str">
        <f>'AM3_MRS(input)'!$F$9</f>
        <v>-</v>
      </c>
      <c r="E11" s="159" t="str">
        <f>'AM3_MRS(input)'!$F$10</f>
        <v>-</v>
      </c>
      <c r="F11" s="160">
        <f>'AM3_MRS(input)'!$F$15</f>
        <v>0.56640000000000001</v>
      </c>
      <c r="G11" s="95">
        <f>'AM3_MRS(input)'!$F$16</f>
        <v>0</v>
      </c>
      <c r="H11" s="95">
        <f>'AM3_MRS(input)'!$F$17</f>
        <v>0</v>
      </c>
      <c r="I11" s="95" t="str">
        <f>'AM3_MRS(input)'!$F$18</f>
        <v>-</v>
      </c>
      <c r="J11" s="186">
        <f>'AM3_MPS(input_separate)'!J11</f>
        <v>0</v>
      </c>
      <c r="K11" s="186">
        <f>'AM3_MPS(input_separate)'!K11</f>
        <v>0</v>
      </c>
      <c r="L11" s="118">
        <f>'AM3_MPS(input_separate)'!L11</f>
        <v>0</v>
      </c>
      <c r="M11" s="118">
        <f>'AM3_MPS(input_separate)'!M11</f>
        <v>0</v>
      </c>
      <c r="N11" s="161">
        <f>M11*((J11-K11+'AM3_MRS(calc_process)'!$F$21+'AM3_MRS(calc_process)'!$F$22)/(37-7+'AM3_MRS(calc_process)'!$F$21+'AM3_MRS(calc_process)'!$F$22))</f>
        <v>0</v>
      </c>
      <c r="O11" s="162" t="str">
        <f>'AM3_MRS(input)'!$F$24</f>
        <v>-</v>
      </c>
      <c r="P11" s="163" t="str">
        <f>'AM3_MRS(input)'!$F$25</f>
        <v>-</v>
      </c>
      <c r="Q11" s="164" t="str">
        <f>'AM3_MRS(input)'!$F$26</f>
        <v>-</v>
      </c>
      <c r="R11" s="165">
        <f t="shared" si="0"/>
        <v>0</v>
      </c>
      <c r="S11" s="166">
        <f t="shared" si="1"/>
        <v>0</v>
      </c>
      <c r="T11" s="167">
        <f t="shared" si="2"/>
        <v>0</v>
      </c>
    </row>
    <row r="12" spans="1:20" x14ac:dyDescent="0.15">
      <c r="A12" s="210"/>
      <c r="B12" s="146">
        <v>6</v>
      </c>
      <c r="C12" s="168"/>
      <c r="D12" s="158" t="str">
        <f>'AM3_MRS(input)'!$F$9</f>
        <v>-</v>
      </c>
      <c r="E12" s="159" t="str">
        <f>'AM3_MRS(input)'!$F$10</f>
        <v>-</v>
      </c>
      <c r="F12" s="160">
        <f>'AM3_MRS(input)'!$F$15</f>
        <v>0.56640000000000001</v>
      </c>
      <c r="G12" s="95">
        <f>'AM3_MRS(input)'!$F$16</f>
        <v>0</v>
      </c>
      <c r="H12" s="95">
        <f>'AM3_MRS(input)'!$F$17</f>
        <v>0</v>
      </c>
      <c r="I12" s="95" t="str">
        <f>'AM3_MRS(input)'!$F$18</f>
        <v>-</v>
      </c>
      <c r="J12" s="186">
        <f>'AM3_MPS(input_separate)'!J12</f>
        <v>0</v>
      </c>
      <c r="K12" s="186">
        <f>'AM3_MPS(input_separate)'!K12</f>
        <v>0</v>
      </c>
      <c r="L12" s="118">
        <f>'AM3_MPS(input_separate)'!L12</f>
        <v>0</v>
      </c>
      <c r="M12" s="118">
        <f>'AM3_MPS(input_separate)'!M12</f>
        <v>0</v>
      </c>
      <c r="N12" s="161">
        <f>M12*((J12-K12+'AM3_MRS(calc_process)'!$F$21+'AM3_MRS(calc_process)'!$F$22)/(37-7+'AM3_MRS(calc_process)'!$F$21+'AM3_MRS(calc_process)'!$F$22))</f>
        <v>0</v>
      </c>
      <c r="O12" s="162" t="str">
        <f>'AM3_MRS(input)'!$F$24</f>
        <v>-</v>
      </c>
      <c r="P12" s="163" t="str">
        <f>'AM3_MRS(input)'!$F$25</f>
        <v>-</v>
      </c>
      <c r="Q12" s="164" t="str">
        <f>'AM3_MRS(input)'!$F$26</f>
        <v>-</v>
      </c>
      <c r="R12" s="165">
        <f t="shared" si="0"/>
        <v>0</v>
      </c>
      <c r="S12" s="166">
        <f t="shared" si="1"/>
        <v>0</v>
      </c>
      <c r="T12" s="167">
        <f t="shared" si="2"/>
        <v>0</v>
      </c>
    </row>
    <row r="13" spans="1:20" x14ac:dyDescent="0.15">
      <c r="A13" s="210"/>
      <c r="B13" s="146">
        <v>7</v>
      </c>
      <c r="C13" s="168"/>
      <c r="D13" s="158" t="str">
        <f>'AM3_MRS(input)'!$F$9</f>
        <v>-</v>
      </c>
      <c r="E13" s="159" t="str">
        <f>'AM3_MRS(input)'!$F$10</f>
        <v>-</v>
      </c>
      <c r="F13" s="160">
        <f>'AM3_MRS(input)'!$F$15</f>
        <v>0.56640000000000001</v>
      </c>
      <c r="G13" s="95">
        <f>'AM3_MRS(input)'!$F$16</f>
        <v>0</v>
      </c>
      <c r="H13" s="95">
        <f>'AM3_MRS(input)'!$F$17</f>
        <v>0</v>
      </c>
      <c r="I13" s="95" t="str">
        <f>'AM3_MRS(input)'!$F$18</f>
        <v>-</v>
      </c>
      <c r="J13" s="186">
        <f>'AM3_MPS(input_separate)'!J13</f>
        <v>0</v>
      </c>
      <c r="K13" s="186">
        <f>'AM3_MPS(input_separate)'!K13</f>
        <v>0</v>
      </c>
      <c r="L13" s="118">
        <f>'AM3_MPS(input_separate)'!L13</f>
        <v>0</v>
      </c>
      <c r="M13" s="118">
        <f>'AM3_MPS(input_separate)'!M13</f>
        <v>0</v>
      </c>
      <c r="N13" s="161">
        <f>M13*((J13-K13+'AM3_MRS(calc_process)'!$F$21+'AM3_MRS(calc_process)'!$F$22)/(37-7+'AM3_MRS(calc_process)'!$F$21+'AM3_MRS(calc_process)'!$F$22))</f>
        <v>0</v>
      </c>
      <c r="O13" s="162" t="str">
        <f>'AM3_MRS(input)'!$F$24</f>
        <v>-</v>
      </c>
      <c r="P13" s="163" t="str">
        <f>'AM3_MRS(input)'!$F$25</f>
        <v>-</v>
      </c>
      <c r="Q13" s="164" t="str">
        <f>'AM3_MRS(input)'!$F$26</f>
        <v>-</v>
      </c>
      <c r="R13" s="165">
        <f t="shared" si="0"/>
        <v>0</v>
      </c>
      <c r="S13" s="166">
        <f t="shared" si="1"/>
        <v>0</v>
      </c>
      <c r="T13" s="167">
        <f t="shared" si="2"/>
        <v>0</v>
      </c>
    </row>
    <row r="14" spans="1:20" x14ac:dyDescent="0.15">
      <c r="A14" s="210"/>
      <c r="B14" s="146">
        <v>8</v>
      </c>
      <c r="C14" s="168"/>
      <c r="D14" s="158" t="str">
        <f>'AM3_MRS(input)'!$F$9</f>
        <v>-</v>
      </c>
      <c r="E14" s="159" t="str">
        <f>'AM3_MRS(input)'!$F$10</f>
        <v>-</v>
      </c>
      <c r="F14" s="160">
        <f>'AM3_MRS(input)'!$F$15</f>
        <v>0.56640000000000001</v>
      </c>
      <c r="G14" s="95">
        <f>'AM3_MRS(input)'!$F$16</f>
        <v>0</v>
      </c>
      <c r="H14" s="95">
        <f>'AM3_MRS(input)'!$F$17</f>
        <v>0</v>
      </c>
      <c r="I14" s="95" t="str">
        <f>'AM3_MRS(input)'!$F$18</f>
        <v>-</v>
      </c>
      <c r="J14" s="186">
        <f>'AM3_MPS(input_separate)'!J14</f>
        <v>0</v>
      </c>
      <c r="K14" s="186">
        <f>'AM3_MPS(input_separate)'!K14</f>
        <v>0</v>
      </c>
      <c r="L14" s="118">
        <f>'AM3_MPS(input_separate)'!L14</f>
        <v>0</v>
      </c>
      <c r="M14" s="118">
        <f>'AM3_MPS(input_separate)'!M14</f>
        <v>0</v>
      </c>
      <c r="N14" s="161">
        <f>M14*((J14-K14+'AM3_MRS(calc_process)'!$F$21+'AM3_MRS(calc_process)'!$F$22)/(37-7+'AM3_MRS(calc_process)'!$F$21+'AM3_MRS(calc_process)'!$F$22))</f>
        <v>0</v>
      </c>
      <c r="O14" s="162" t="str">
        <f>'AM3_MRS(input)'!$F$24</f>
        <v>-</v>
      </c>
      <c r="P14" s="163" t="str">
        <f>'AM3_MRS(input)'!$F$25</f>
        <v>-</v>
      </c>
      <c r="Q14" s="164" t="str">
        <f>'AM3_MRS(input)'!$F$26</f>
        <v>-</v>
      </c>
      <c r="R14" s="165">
        <f t="shared" si="0"/>
        <v>0</v>
      </c>
      <c r="S14" s="166">
        <f t="shared" si="1"/>
        <v>0</v>
      </c>
      <c r="T14" s="167">
        <f t="shared" si="2"/>
        <v>0</v>
      </c>
    </row>
    <row r="15" spans="1:20" x14ac:dyDescent="0.15">
      <c r="A15" s="210"/>
      <c r="B15" s="146">
        <v>9</v>
      </c>
      <c r="C15" s="168"/>
      <c r="D15" s="158" t="str">
        <f>'AM3_MRS(input)'!$F$9</f>
        <v>-</v>
      </c>
      <c r="E15" s="159" t="str">
        <f>'AM3_MRS(input)'!$F$10</f>
        <v>-</v>
      </c>
      <c r="F15" s="160">
        <f>'AM3_MRS(input)'!$F$15</f>
        <v>0.56640000000000001</v>
      </c>
      <c r="G15" s="95">
        <f>'AM3_MRS(input)'!$F$16</f>
        <v>0</v>
      </c>
      <c r="H15" s="95">
        <f>'AM3_MRS(input)'!$F$17</f>
        <v>0</v>
      </c>
      <c r="I15" s="95" t="str">
        <f>'AM3_MRS(input)'!$F$18</f>
        <v>-</v>
      </c>
      <c r="J15" s="186">
        <f>'AM3_MPS(input_separate)'!J15</f>
        <v>0</v>
      </c>
      <c r="K15" s="186">
        <f>'AM3_MPS(input_separate)'!K15</f>
        <v>0</v>
      </c>
      <c r="L15" s="118">
        <f>'AM3_MPS(input_separate)'!L15</f>
        <v>0</v>
      </c>
      <c r="M15" s="118">
        <f>'AM3_MPS(input_separate)'!M15</f>
        <v>0</v>
      </c>
      <c r="N15" s="161">
        <f>M15*((J15-K15+'AM3_MRS(calc_process)'!$F$21+'AM3_MRS(calc_process)'!$F$22)/(37-7+'AM3_MRS(calc_process)'!$F$21+'AM3_MRS(calc_process)'!$F$22))</f>
        <v>0</v>
      </c>
      <c r="O15" s="162" t="str">
        <f>'AM3_MRS(input)'!$F$24</f>
        <v>-</v>
      </c>
      <c r="P15" s="163" t="str">
        <f>'AM3_MRS(input)'!$F$25</f>
        <v>-</v>
      </c>
      <c r="Q15" s="164" t="str">
        <f>'AM3_MRS(input)'!$F$26</f>
        <v>-</v>
      </c>
      <c r="R15" s="165">
        <f t="shared" si="0"/>
        <v>0</v>
      </c>
      <c r="S15" s="166">
        <f t="shared" si="1"/>
        <v>0</v>
      </c>
      <c r="T15" s="167">
        <f t="shared" si="2"/>
        <v>0</v>
      </c>
    </row>
    <row r="16" spans="1:20" x14ac:dyDescent="0.15">
      <c r="A16" s="210"/>
      <c r="B16" s="146">
        <v>10</v>
      </c>
      <c r="C16" s="168"/>
      <c r="D16" s="158" t="str">
        <f>'AM3_MRS(input)'!$F$9</f>
        <v>-</v>
      </c>
      <c r="E16" s="159" t="str">
        <f>'AM3_MRS(input)'!$F$10</f>
        <v>-</v>
      </c>
      <c r="F16" s="160">
        <f>'AM3_MRS(input)'!$F$15</f>
        <v>0.56640000000000001</v>
      </c>
      <c r="G16" s="95">
        <f>'AM3_MRS(input)'!$F$16</f>
        <v>0</v>
      </c>
      <c r="H16" s="95">
        <f>'AM3_MRS(input)'!$F$17</f>
        <v>0</v>
      </c>
      <c r="I16" s="95" t="str">
        <f>'AM3_MRS(input)'!$F$18</f>
        <v>-</v>
      </c>
      <c r="J16" s="186">
        <f>'AM3_MPS(input_separate)'!J16</f>
        <v>0</v>
      </c>
      <c r="K16" s="186">
        <f>'AM3_MPS(input_separate)'!K16</f>
        <v>0</v>
      </c>
      <c r="L16" s="118">
        <f>'AM3_MPS(input_separate)'!L16</f>
        <v>0</v>
      </c>
      <c r="M16" s="118">
        <f>'AM3_MPS(input_separate)'!M16</f>
        <v>0</v>
      </c>
      <c r="N16" s="161">
        <f>M16*((J16-K16+'AM3_MRS(calc_process)'!$F$21+'AM3_MRS(calc_process)'!$F$22)/(37-7+'AM3_MRS(calc_process)'!$F$21+'AM3_MRS(calc_process)'!$F$22))</f>
        <v>0</v>
      </c>
      <c r="O16" s="162" t="str">
        <f>'AM3_MRS(input)'!$F$24</f>
        <v>-</v>
      </c>
      <c r="P16" s="163" t="str">
        <f>'AM3_MRS(input)'!$F$25</f>
        <v>-</v>
      </c>
      <c r="Q16" s="164" t="str">
        <f>'AM3_MRS(input)'!$F$26</f>
        <v>-</v>
      </c>
      <c r="R16" s="165">
        <f t="shared" si="0"/>
        <v>0</v>
      </c>
      <c r="S16" s="166">
        <f t="shared" si="1"/>
        <v>0</v>
      </c>
      <c r="T16" s="167">
        <f t="shared" si="2"/>
        <v>0</v>
      </c>
    </row>
    <row r="17" spans="1:20" x14ac:dyDescent="0.15">
      <c r="A17" s="210"/>
      <c r="B17" s="146">
        <v>11</v>
      </c>
      <c r="C17" s="168"/>
      <c r="D17" s="158" t="str">
        <f>'AM3_MRS(input)'!$F$9</f>
        <v>-</v>
      </c>
      <c r="E17" s="159" t="str">
        <f>'AM3_MRS(input)'!$F$10</f>
        <v>-</v>
      </c>
      <c r="F17" s="160">
        <f>'AM3_MRS(input)'!$F$15</f>
        <v>0.56640000000000001</v>
      </c>
      <c r="G17" s="95">
        <f>'AM3_MRS(input)'!$F$16</f>
        <v>0</v>
      </c>
      <c r="H17" s="95">
        <f>'AM3_MRS(input)'!$F$17</f>
        <v>0</v>
      </c>
      <c r="I17" s="95" t="str">
        <f>'AM3_MRS(input)'!$F$18</f>
        <v>-</v>
      </c>
      <c r="J17" s="186">
        <f>'AM3_MPS(input_separate)'!J17</f>
        <v>0</v>
      </c>
      <c r="K17" s="186">
        <f>'AM3_MPS(input_separate)'!K17</f>
        <v>0</v>
      </c>
      <c r="L17" s="118">
        <f>'AM3_MPS(input_separate)'!L17</f>
        <v>0</v>
      </c>
      <c r="M17" s="118">
        <f>'AM3_MPS(input_separate)'!M17</f>
        <v>0</v>
      </c>
      <c r="N17" s="161">
        <f>M17*((J17-K17+'AM3_MRS(calc_process)'!$F$21+'AM3_MRS(calc_process)'!$F$22)/(37-7+'AM3_MRS(calc_process)'!$F$21+'AM3_MRS(calc_process)'!$F$22))</f>
        <v>0</v>
      </c>
      <c r="O17" s="162" t="str">
        <f>'AM3_MRS(input)'!$F$24</f>
        <v>-</v>
      </c>
      <c r="P17" s="163" t="str">
        <f>'AM3_MRS(input)'!$F$25</f>
        <v>-</v>
      </c>
      <c r="Q17" s="164" t="str">
        <f>'AM3_MRS(input)'!$F$26</f>
        <v>-</v>
      </c>
      <c r="R17" s="165">
        <f t="shared" si="0"/>
        <v>0</v>
      </c>
      <c r="S17" s="166">
        <f t="shared" si="1"/>
        <v>0</v>
      </c>
      <c r="T17" s="167">
        <f t="shared" si="2"/>
        <v>0</v>
      </c>
    </row>
    <row r="18" spans="1:20" x14ac:dyDescent="0.15">
      <c r="A18" s="210"/>
      <c r="B18" s="146">
        <v>12</v>
      </c>
      <c r="C18" s="168"/>
      <c r="D18" s="158" t="str">
        <f>'AM3_MRS(input)'!$F$9</f>
        <v>-</v>
      </c>
      <c r="E18" s="159" t="str">
        <f>'AM3_MRS(input)'!$F$10</f>
        <v>-</v>
      </c>
      <c r="F18" s="160">
        <f>'AM3_MRS(input)'!$F$15</f>
        <v>0.56640000000000001</v>
      </c>
      <c r="G18" s="95">
        <f>'AM3_MRS(input)'!$F$16</f>
        <v>0</v>
      </c>
      <c r="H18" s="95">
        <f>'AM3_MRS(input)'!$F$17</f>
        <v>0</v>
      </c>
      <c r="I18" s="95" t="str">
        <f>'AM3_MRS(input)'!$F$18</f>
        <v>-</v>
      </c>
      <c r="J18" s="186">
        <f>'AM3_MPS(input_separate)'!J18</f>
        <v>0</v>
      </c>
      <c r="K18" s="186">
        <f>'AM3_MPS(input_separate)'!K18</f>
        <v>0</v>
      </c>
      <c r="L18" s="118">
        <f>'AM3_MPS(input_separate)'!L18</f>
        <v>0</v>
      </c>
      <c r="M18" s="118">
        <f>'AM3_MPS(input_separate)'!M18</f>
        <v>0</v>
      </c>
      <c r="N18" s="161">
        <f>M18*((J18-K18+'AM3_MRS(calc_process)'!$F$21+'AM3_MRS(calc_process)'!$F$22)/(37-7+'AM3_MRS(calc_process)'!$F$21+'AM3_MRS(calc_process)'!$F$22))</f>
        <v>0</v>
      </c>
      <c r="O18" s="162" t="str">
        <f>'AM3_MRS(input)'!$F$24</f>
        <v>-</v>
      </c>
      <c r="P18" s="163" t="str">
        <f>'AM3_MRS(input)'!$F$25</f>
        <v>-</v>
      </c>
      <c r="Q18" s="164" t="str">
        <f>'AM3_MRS(input)'!$F$26</f>
        <v>-</v>
      </c>
      <c r="R18" s="165">
        <f t="shared" si="0"/>
        <v>0</v>
      </c>
      <c r="S18" s="166">
        <f t="shared" si="1"/>
        <v>0</v>
      </c>
      <c r="T18" s="167">
        <f t="shared" si="2"/>
        <v>0</v>
      </c>
    </row>
    <row r="19" spans="1:20" x14ac:dyDescent="0.15">
      <c r="A19" s="210"/>
      <c r="B19" s="146">
        <v>13</v>
      </c>
      <c r="C19" s="168"/>
      <c r="D19" s="158" t="str">
        <f>'AM3_MRS(input)'!$F$9</f>
        <v>-</v>
      </c>
      <c r="E19" s="159" t="str">
        <f>'AM3_MRS(input)'!$F$10</f>
        <v>-</v>
      </c>
      <c r="F19" s="160">
        <f>'AM3_MRS(input)'!$F$15</f>
        <v>0.56640000000000001</v>
      </c>
      <c r="G19" s="95">
        <f>'AM3_MRS(input)'!$F$16</f>
        <v>0</v>
      </c>
      <c r="H19" s="95">
        <f>'AM3_MRS(input)'!$F$17</f>
        <v>0</v>
      </c>
      <c r="I19" s="95" t="str">
        <f>'AM3_MRS(input)'!$F$18</f>
        <v>-</v>
      </c>
      <c r="J19" s="186">
        <f>'AM3_MPS(input_separate)'!J19</f>
        <v>0</v>
      </c>
      <c r="K19" s="186">
        <f>'AM3_MPS(input_separate)'!K19</f>
        <v>0</v>
      </c>
      <c r="L19" s="118">
        <f>'AM3_MPS(input_separate)'!L19</f>
        <v>0</v>
      </c>
      <c r="M19" s="118">
        <f>'AM3_MPS(input_separate)'!M19</f>
        <v>0</v>
      </c>
      <c r="N19" s="161">
        <f>M19*((J19-K19+'AM3_MRS(calc_process)'!$F$21+'AM3_MRS(calc_process)'!$F$22)/(37-7+'AM3_MRS(calc_process)'!$F$21+'AM3_MRS(calc_process)'!$F$22))</f>
        <v>0</v>
      </c>
      <c r="O19" s="162" t="str">
        <f>'AM3_MRS(input)'!$F$24</f>
        <v>-</v>
      </c>
      <c r="P19" s="163" t="str">
        <f>'AM3_MRS(input)'!$F$25</f>
        <v>-</v>
      </c>
      <c r="Q19" s="164" t="str">
        <f>'AM3_MRS(input)'!$F$26</f>
        <v>-</v>
      </c>
      <c r="R19" s="165">
        <f t="shared" si="0"/>
        <v>0</v>
      </c>
      <c r="S19" s="166">
        <f t="shared" si="1"/>
        <v>0</v>
      </c>
      <c r="T19" s="167">
        <f t="shared" si="2"/>
        <v>0</v>
      </c>
    </row>
    <row r="20" spans="1:20" x14ac:dyDescent="0.15">
      <c r="A20" s="210"/>
      <c r="B20" s="146">
        <v>14</v>
      </c>
      <c r="C20" s="168"/>
      <c r="D20" s="158" t="str">
        <f>'AM3_MRS(input)'!$F$9</f>
        <v>-</v>
      </c>
      <c r="E20" s="159" t="str">
        <f>'AM3_MRS(input)'!$F$10</f>
        <v>-</v>
      </c>
      <c r="F20" s="160">
        <f>'AM3_MRS(input)'!$F$15</f>
        <v>0.56640000000000001</v>
      </c>
      <c r="G20" s="95">
        <f>'AM3_MRS(input)'!$F$16</f>
        <v>0</v>
      </c>
      <c r="H20" s="95">
        <f>'AM3_MRS(input)'!$F$17</f>
        <v>0</v>
      </c>
      <c r="I20" s="95" t="str">
        <f>'AM3_MRS(input)'!$F$18</f>
        <v>-</v>
      </c>
      <c r="J20" s="186">
        <f>'AM3_MPS(input_separate)'!J20</f>
        <v>0</v>
      </c>
      <c r="K20" s="186">
        <f>'AM3_MPS(input_separate)'!K20</f>
        <v>0</v>
      </c>
      <c r="L20" s="118">
        <f>'AM3_MPS(input_separate)'!L20</f>
        <v>0</v>
      </c>
      <c r="M20" s="118">
        <f>'AM3_MPS(input_separate)'!M20</f>
        <v>0</v>
      </c>
      <c r="N20" s="161">
        <f>M20*((J20-K20+'AM3_MRS(calc_process)'!$F$21+'AM3_MRS(calc_process)'!$F$22)/(37-7+'AM3_MRS(calc_process)'!$F$21+'AM3_MRS(calc_process)'!$F$22))</f>
        <v>0</v>
      </c>
      <c r="O20" s="162" t="str">
        <f>'AM3_MRS(input)'!$F$24</f>
        <v>-</v>
      </c>
      <c r="P20" s="163" t="str">
        <f>'AM3_MRS(input)'!$F$25</f>
        <v>-</v>
      </c>
      <c r="Q20" s="164" t="str">
        <f>'AM3_MRS(input)'!$F$26</f>
        <v>-</v>
      </c>
      <c r="R20" s="165">
        <f t="shared" si="0"/>
        <v>0</v>
      </c>
      <c r="S20" s="166">
        <f t="shared" si="1"/>
        <v>0</v>
      </c>
      <c r="T20" s="167">
        <f t="shared" si="2"/>
        <v>0</v>
      </c>
    </row>
    <row r="21" spans="1:20" x14ac:dyDescent="0.15">
      <c r="A21" s="210"/>
      <c r="B21" s="146">
        <v>15</v>
      </c>
      <c r="C21" s="168"/>
      <c r="D21" s="158" t="str">
        <f>'AM3_MRS(input)'!$F$9</f>
        <v>-</v>
      </c>
      <c r="E21" s="159" t="str">
        <f>'AM3_MRS(input)'!$F$10</f>
        <v>-</v>
      </c>
      <c r="F21" s="160">
        <f>'AM3_MRS(input)'!$F$15</f>
        <v>0.56640000000000001</v>
      </c>
      <c r="G21" s="95">
        <f>'AM3_MRS(input)'!$F$16</f>
        <v>0</v>
      </c>
      <c r="H21" s="95">
        <f>'AM3_MRS(input)'!$F$17</f>
        <v>0</v>
      </c>
      <c r="I21" s="95" t="str">
        <f>'AM3_MRS(input)'!$F$18</f>
        <v>-</v>
      </c>
      <c r="J21" s="186">
        <f>'AM3_MPS(input_separate)'!J21</f>
        <v>0</v>
      </c>
      <c r="K21" s="186">
        <f>'AM3_MPS(input_separate)'!K21</f>
        <v>0</v>
      </c>
      <c r="L21" s="118">
        <f>'AM3_MPS(input_separate)'!L21</f>
        <v>0</v>
      </c>
      <c r="M21" s="118">
        <f>'AM3_MPS(input_separate)'!M21</f>
        <v>0</v>
      </c>
      <c r="N21" s="161">
        <f>M21*((J21-K21+'AM3_MRS(calc_process)'!$F$21+'AM3_MRS(calc_process)'!$F$22)/(37-7+'AM3_MRS(calc_process)'!$F$21+'AM3_MRS(calc_process)'!$F$22))</f>
        <v>0</v>
      </c>
      <c r="O21" s="162" t="str">
        <f>'AM3_MRS(input)'!$F$24</f>
        <v>-</v>
      </c>
      <c r="P21" s="163" t="str">
        <f>'AM3_MRS(input)'!$F$25</f>
        <v>-</v>
      </c>
      <c r="Q21" s="164" t="str">
        <f>'AM3_MRS(input)'!$F$26</f>
        <v>-</v>
      </c>
      <c r="R21" s="165">
        <f t="shared" si="0"/>
        <v>0</v>
      </c>
      <c r="S21" s="166">
        <f t="shared" si="1"/>
        <v>0</v>
      </c>
      <c r="T21" s="167">
        <f t="shared" si="2"/>
        <v>0</v>
      </c>
    </row>
    <row r="22" spans="1:20" x14ac:dyDescent="0.15">
      <c r="A22" s="210"/>
      <c r="B22" s="146">
        <v>16</v>
      </c>
      <c r="C22" s="168"/>
      <c r="D22" s="158" t="str">
        <f>'AM3_MRS(input)'!$F$9</f>
        <v>-</v>
      </c>
      <c r="E22" s="159" t="str">
        <f>'AM3_MRS(input)'!$F$10</f>
        <v>-</v>
      </c>
      <c r="F22" s="160">
        <f>'AM3_MRS(input)'!$F$15</f>
        <v>0.56640000000000001</v>
      </c>
      <c r="G22" s="95">
        <f>'AM3_MRS(input)'!$F$16</f>
        <v>0</v>
      </c>
      <c r="H22" s="95">
        <f>'AM3_MRS(input)'!$F$17</f>
        <v>0</v>
      </c>
      <c r="I22" s="95" t="str">
        <f>'AM3_MRS(input)'!$F$18</f>
        <v>-</v>
      </c>
      <c r="J22" s="186">
        <f>'AM3_MPS(input_separate)'!J22</f>
        <v>0</v>
      </c>
      <c r="K22" s="186">
        <f>'AM3_MPS(input_separate)'!K22</f>
        <v>0</v>
      </c>
      <c r="L22" s="118">
        <f>'AM3_MPS(input_separate)'!L22</f>
        <v>0</v>
      </c>
      <c r="M22" s="118">
        <f>'AM3_MPS(input_separate)'!M22</f>
        <v>0</v>
      </c>
      <c r="N22" s="161">
        <f>M22*((J22-K22+'AM3_MRS(calc_process)'!$F$21+'AM3_MRS(calc_process)'!$F$22)/(37-7+'AM3_MRS(calc_process)'!$F$21+'AM3_MRS(calc_process)'!$F$22))</f>
        <v>0</v>
      </c>
      <c r="O22" s="162" t="str">
        <f>'AM3_MRS(input)'!$F$24</f>
        <v>-</v>
      </c>
      <c r="P22" s="163" t="str">
        <f>'AM3_MRS(input)'!$F$25</f>
        <v>-</v>
      </c>
      <c r="Q22" s="164" t="str">
        <f>'AM3_MRS(input)'!$F$26</f>
        <v>-</v>
      </c>
      <c r="R22" s="165">
        <f t="shared" si="0"/>
        <v>0</v>
      </c>
      <c r="S22" s="166">
        <f t="shared" si="1"/>
        <v>0</v>
      </c>
      <c r="T22" s="167">
        <f t="shared" si="2"/>
        <v>0</v>
      </c>
    </row>
    <row r="23" spans="1:20" x14ac:dyDescent="0.15">
      <c r="A23" s="210"/>
      <c r="B23" s="146">
        <v>17</v>
      </c>
      <c r="C23" s="168"/>
      <c r="D23" s="158" t="str">
        <f>'AM3_MRS(input)'!$F$9</f>
        <v>-</v>
      </c>
      <c r="E23" s="159" t="str">
        <f>'AM3_MRS(input)'!$F$10</f>
        <v>-</v>
      </c>
      <c r="F23" s="160">
        <f>'AM3_MRS(input)'!$F$15</f>
        <v>0.56640000000000001</v>
      </c>
      <c r="G23" s="95">
        <f>'AM3_MRS(input)'!$F$16</f>
        <v>0</v>
      </c>
      <c r="H23" s="95">
        <f>'AM3_MRS(input)'!$F$17</f>
        <v>0</v>
      </c>
      <c r="I23" s="95" t="str">
        <f>'AM3_MRS(input)'!$F$18</f>
        <v>-</v>
      </c>
      <c r="J23" s="186">
        <f>'AM3_MPS(input_separate)'!J23</f>
        <v>0</v>
      </c>
      <c r="K23" s="186">
        <f>'AM3_MPS(input_separate)'!K23</f>
        <v>0</v>
      </c>
      <c r="L23" s="118">
        <f>'AM3_MPS(input_separate)'!L23</f>
        <v>0</v>
      </c>
      <c r="M23" s="118">
        <f>'AM3_MPS(input_separate)'!M23</f>
        <v>0</v>
      </c>
      <c r="N23" s="161">
        <f>M23*((J23-K23+'AM3_MRS(calc_process)'!$F$21+'AM3_MRS(calc_process)'!$F$22)/(37-7+'AM3_MRS(calc_process)'!$F$21+'AM3_MRS(calc_process)'!$F$22))</f>
        <v>0</v>
      </c>
      <c r="O23" s="162" t="str">
        <f>'AM3_MRS(input)'!$F$24</f>
        <v>-</v>
      </c>
      <c r="P23" s="163" t="str">
        <f>'AM3_MRS(input)'!$F$25</f>
        <v>-</v>
      </c>
      <c r="Q23" s="164" t="str">
        <f>'AM3_MRS(input)'!$F$26</f>
        <v>-</v>
      </c>
      <c r="R23" s="165">
        <f t="shared" si="0"/>
        <v>0</v>
      </c>
      <c r="S23" s="166">
        <f t="shared" si="1"/>
        <v>0</v>
      </c>
      <c r="T23" s="167">
        <f t="shared" si="2"/>
        <v>0</v>
      </c>
    </row>
    <row r="24" spans="1:20" x14ac:dyDescent="0.15">
      <c r="A24" s="210"/>
      <c r="B24" s="146">
        <v>18</v>
      </c>
      <c r="C24" s="168"/>
      <c r="D24" s="158" t="str">
        <f>'AM3_MRS(input)'!$F$9</f>
        <v>-</v>
      </c>
      <c r="E24" s="159" t="str">
        <f>'AM3_MRS(input)'!$F$10</f>
        <v>-</v>
      </c>
      <c r="F24" s="160">
        <f>'AM3_MRS(input)'!$F$15</f>
        <v>0.56640000000000001</v>
      </c>
      <c r="G24" s="95">
        <f>'AM3_MRS(input)'!$F$16</f>
        <v>0</v>
      </c>
      <c r="H24" s="95">
        <f>'AM3_MRS(input)'!$F$17</f>
        <v>0</v>
      </c>
      <c r="I24" s="95" t="str">
        <f>'AM3_MRS(input)'!$F$18</f>
        <v>-</v>
      </c>
      <c r="J24" s="186">
        <f>'AM3_MPS(input_separate)'!J24</f>
        <v>0</v>
      </c>
      <c r="K24" s="186">
        <f>'AM3_MPS(input_separate)'!K24</f>
        <v>0</v>
      </c>
      <c r="L24" s="118">
        <f>'AM3_MPS(input_separate)'!L24</f>
        <v>0</v>
      </c>
      <c r="M24" s="118">
        <f>'AM3_MPS(input_separate)'!M24</f>
        <v>0</v>
      </c>
      <c r="N24" s="161">
        <f>M24*((J24-K24+'AM3_MRS(calc_process)'!$F$21+'AM3_MRS(calc_process)'!$F$22)/(37-7+'AM3_MRS(calc_process)'!$F$21+'AM3_MRS(calc_process)'!$F$22))</f>
        <v>0</v>
      </c>
      <c r="O24" s="162" t="str">
        <f>'AM3_MRS(input)'!$F$24</f>
        <v>-</v>
      </c>
      <c r="P24" s="163" t="str">
        <f>'AM3_MRS(input)'!$F$25</f>
        <v>-</v>
      </c>
      <c r="Q24" s="164" t="str">
        <f>'AM3_MRS(input)'!$F$26</f>
        <v>-</v>
      </c>
      <c r="R24" s="165">
        <f t="shared" si="0"/>
        <v>0</v>
      </c>
      <c r="S24" s="166">
        <f t="shared" si="1"/>
        <v>0</v>
      </c>
      <c r="T24" s="167">
        <f t="shared" si="2"/>
        <v>0</v>
      </c>
    </row>
    <row r="25" spans="1:20" x14ac:dyDescent="0.15">
      <c r="A25" s="210"/>
      <c r="B25" s="146">
        <v>19</v>
      </c>
      <c r="C25" s="168"/>
      <c r="D25" s="158" t="str">
        <f>'AM3_MRS(input)'!$F$9</f>
        <v>-</v>
      </c>
      <c r="E25" s="159" t="str">
        <f>'AM3_MRS(input)'!$F$10</f>
        <v>-</v>
      </c>
      <c r="F25" s="160">
        <f>'AM3_MRS(input)'!$F$15</f>
        <v>0.56640000000000001</v>
      </c>
      <c r="G25" s="95">
        <f>'AM3_MRS(input)'!$F$16</f>
        <v>0</v>
      </c>
      <c r="H25" s="95">
        <f>'AM3_MRS(input)'!$F$17</f>
        <v>0</v>
      </c>
      <c r="I25" s="95" t="str">
        <f>'AM3_MRS(input)'!$F$18</f>
        <v>-</v>
      </c>
      <c r="J25" s="186">
        <f>'AM3_MPS(input_separate)'!J25</f>
        <v>0</v>
      </c>
      <c r="K25" s="186">
        <f>'AM3_MPS(input_separate)'!K25</f>
        <v>0</v>
      </c>
      <c r="L25" s="118">
        <f>'AM3_MPS(input_separate)'!L25</f>
        <v>0</v>
      </c>
      <c r="M25" s="118">
        <f>'AM3_MPS(input_separate)'!M25</f>
        <v>0</v>
      </c>
      <c r="N25" s="161">
        <f>M25*((J25-K25+'AM3_MRS(calc_process)'!$F$21+'AM3_MRS(calc_process)'!$F$22)/(37-7+'AM3_MRS(calc_process)'!$F$21+'AM3_MRS(calc_process)'!$F$22))</f>
        <v>0</v>
      </c>
      <c r="O25" s="162" t="str">
        <f>'AM3_MRS(input)'!$F$24</f>
        <v>-</v>
      </c>
      <c r="P25" s="163" t="str">
        <f>'AM3_MRS(input)'!$F$25</f>
        <v>-</v>
      </c>
      <c r="Q25" s="164" t="str">
        <f>'AM3_MRS(input)'!$F$26</f>
        <v>-</v>
      </c>
      <c r="R25" s="165">
        <f t="shared" si="0"/>
        <v>0</v>
      </c>
      <c r="S25" s="166">
        <f t="shared" si="1"/>
        <v>0</v>
      </c>
      <c r="T25" s="167">
        <f t="shared" si="2"/>
        <v>0</v>
      </c>
    </row>
    <row r="26" spans="1:20" x14ac:dyDescent="0.15">
      <c r="A26" s="210"/>
      <c r="B26" s="146">
        <v>20</v>
      </c>
      <c r="C26" s="168"/>
      <c r="D26" s="158" t="str">
        <f>'AM3_MRS(input)'!$F$9</f>
        <v>-</v>
      </c>
      <c r="E26" s="159" t="str">
        <f>'AM3_MRS(input)'!$F$10</f>
        <v>-</v>
      </c>
      <c r="F26" s="160">
        <f>'AM3_MRS(input)'!$F$15</f>
        <v>0.56640000000000001</v>
      </c>
      <c r="G26" s="95">
        <f>'AM3_MRS(input)'!$F$16</f>
        <v>0</v>
      </c>
      <c r="H26" s="95">
        <f>'AM3_MRS(input)'!$F$17</f>
        <v>0</v>
      </c>
      <c r="I26" s="95" t="str">
        <f>'AM3_MRS(input)'!$F$18</f>
        <v>-</v>
      </c>
      <c r="J26" s="186">
        <f>'AM3_MPS(input_separate)'!J26</f>
        <v>0</v>
      </c>
      <c r="K26" s="186">
        <f>'AM3_MPS(input_separate)'!K26</f>
        <v>0</v>
      </c>
      <c r="L26" s="118">
        <f>'AM3_MPS(input_separate)'!L26</f>
        <v>0</v>
      </c>
      <c r="M26" s="118">
        <f>'AM3_MPS(input_separate)'!M26</f>
        <v>0</v>
      </c>
      <c r="N26" s="161">
        <f>M26*((J26-K26+'AM3_MRS(calc_process)'!$F$21+'AM3_MRS(calc_process)'!$F$22)/(37-7+'AM3_MRS(calc_process)'!$F$21+'AM3_MRS(calc_process)'!$F$22))</f>
        <v>0</v>
      </c>
      <c r="O26" s="162" t="str">
        <f>'AM3_MRS(input)'!$F$24</f>
        <v>-</v>
      </c>
      <c r="P26" s="163" t="str">
        <f>'AM3_MRS(input)'!$F$25</f>
        <v>-</v>
      </c>
      <c r="Q26" s="164" t="str">
        <f>'AM3_MRS(input)'!$F$26</f>
        <v>-</v>
      </c>
      <c r="R26" s="165">
        <f t="shared" si="0"/>
        <v>0</v>
      </c>
      <c r="S26" s="166">
        <f>IF(ISERROR(C26*SMALL(F26:I26,COUNTIF(F26:I26,0)+1)),0,(C26*SMALL(F26:I26,COUNTIF(F26:I26,0)+1)))</f>
        <v>0</v>
      </c>
      <c r="T26" s="167">
        <f t="shared" si="2"/>
        <v>0</v>
      </c>
    </row>
    <row r="27" spans="1:20" ht="15" x14ac:dyDescent="0.15">
      <c r="A27" s="210"/>
      <c r="B27" s="99" t="s">
        <v>380</v>
      </c>
      <c r="C27" s="136" t="s">
        <v>381</v>
      </c>
      <c r="D27" s="136" t="s">
        <v>381</v>
      </c>
      <c r="E27" s="136" t="s">
        <v>381</v>
      </c>
      <c r="F27" s="136" t="s">
        <v>381</v>
      </c>
      <c r="G27" s="136" t="s">
        <v>381</v>
      </c>
      <c r="H27" s="136" t="s">
        <v>381</v>
      </c>
      <c r="I27" s="136" t="s">
        <v>381</v>
      </c>
      <c r="J27" s="136" t="s">
        <v>381</v>
      </c>
      <c r="K27" s="136" t="s">
        <v>381</v>
      </c>
      <c r="L27" s="136" t="s">
        <v>381</v>
      </c>
      <c r="M27" s="136" t="s">
        <v>381</v>
      </c>
      <c r="N27" s="136" t="s">
        <v>381</v>
      </c>
      <c r="O27" s="136" t="s">
        <v>381</v>
      </c>
      <c r="P27" s="136" t="s">
        <v>381</v>
      </c>
      <c r="Q27" s="136" t="s">
        <v>381</v>
      </c>
      <c r="R27" s="97">
        <f>SUMIF(R7:R26,"&gt;0",R7:R26)</f>
        <v>0</v>
      </c>
      <c r="S27" s="97">
        <f>SUMIF(S7:S26,"&gt;0",S7:S26)</f>
        <v>0</v>
      </c>
      <c r="T27" s="97">
        <f>SUMIF(T7:T26,"&gt;0",T7:T26)</f>
        <v>0</v>
      </c>
    </row>
  </sheetData>
  <sheetProtection password="C763" sheet="1" objects="1" scenarios="1" formatCells="0" formatRows="0"/>
  <mergeCells count="4">
    <mergeCell ref="C3:E3"/>
    <mergeCell ref="F3:Q3"/>
    <mergeCell ref="R3:T3"/>
    <mergeCell ref="A7:A27"/>
  </mergeCells>
  <phoneticPr fontId="3"/>
  <pageMargins left="0.70866141732283472" right="0.70866141732283472" top="0.74803149606299213" bottom="0.74803149606299213" header="0.31496062992125984" footer="0.31496062992125984"/>
  <pageSetup paperSize="9" scale="4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I23"/>
  <sheetViews>
    <sheetView showGridLines="0" view="pageBreakPreview" zoomScale="80" zoomScaleNormal="100" zoomScaleSheetLayoutView="80" workbookViewId="0"/>
  </sheetViews>
  <sheetFormatPr defaultColWidth="9" defaultRowHeight="14.25" x14ac:dyDescent="0.15"/>
  <cols>
    <col min="1" max="4" width="3.625" style="1" customWidth="1"/>
    <col min="5" max="5" width="47.125" style="1" customWidth="1"/>
    <col min="6" max="7" width="12.625" style="1" customWidth="1"/>
    <col min="8" max="8" width="14.625" style="1" customWidth="1"/>
    <col min="9" max="9" width="9" style="6"/>
    <col min="10" max="16384" width="9" style="1"/>
  </cols>
  <sheetData>
    <row r="1" spans="1:9" x14ac:dyDescent="0.15">
      <c r="I1" s="2" t="str">
        <f>'AM3_MPS(input)'!K1</f>
        <v>Monitoring Spreadsheet: JCM_TH_AM003_ver01.0</v>
      </c>
    </row>
    <row r="2" spans="1:9" x14ac:dyDescent="0.15">
      <c r="I2" s="2" t="str">
        <f>'AM3_MPS(input)'!K2</f>
        <v>Reference Number: TH003</v>
      </c>
    </row>
    <row r="3" spans="1:9" ht="27.75" customHeight="1" x14ac:dyDescent="0.15">
      <c r="A3" s="211" t="s">
        <v>167</v>
      </c>
      <c r="B3" s="211"/>
      <c r="C3" s="211"/>
      <c r="D3" s="211"/>
      <c r="E3" s="211"/>
      <c r="F3" s="211"/>
      <c r="G3" s="211"/>
      <c r="H3" s="211"/>
      <c r="I3" s="211"/>
    </row>
    <row r="4" spans="1:9" ht="11.25" customHeight="1" x14ac:dyDescent="0.15"/>
    <row r="5" spans="1:9" ht="18.75" customHeight="1" thickBot="1" x14ac:dyDescent="0.2">
      <c r="A5" s="22" t="s">
        <v>382</v>
      </c>
      <c r="B5" s="13"/>
      <c r="C5" s="13"/>
      <c r="D5" s="13"/>
      <c r="E5" s="12"/>
      <c r="F5" s="14" t="s">
        <v>383</v>
      </c>
      <c r="G5" s="45" t="s">
        <v>456</v>
      </c>
      <c r="H5" s="14" t="s">
        <v>68</v>
      </c>
      <c r="I5" s="15" t="s">
        <v>14</v>
      </c>
    </row>
    <row r="6" spans="1:9" ht="18.75" customHeight="1" thickBot="1" x14ac:dyDescent="0.2">
      <c r="A6" s="23"/>
      <c r="B6" s="16" t="s">
        <v>153</v>
      </c>
      <c r="C6" s="16"/>
      <c r="D6" s="16"/>
      <c r="E6" s="16"/>
      <c r="F6" s="42" t="s">
        <v>392</v>
      </c>
      <c r="G6" s="171">
        <f>G8-G11</f>
        <v>0</v>
      </c>
      <c r="H6" s="43" t="s">
        <v>154</v>
      </c>
      <c r="I6" s="18" t="s">
        <v>155</v>
      </c>
    </row>
    <row r="7" spans="1:9" ht="18.75" customHeight="1" thickBot="1" x14ac:dyDescent="0.2">
      <c r="A7" s="22" t="s">
        <v>52</v>
      </c>
      <c r="B7" s="12"/>
      <c r="C7" s="13"/>
      <c r="D7" s="14"/>
      <c r="E7" s="14"/>
      <c r="F7" s="14"/>
      <c r="G7" s="46"/>
      <c r="H7" s="12"/>
      <c r="I7" s="14"/>
    </row>
    <row r="8" spans="1:9" ht="18.75" customHeight="1" thickBot="1" x14ac:dyDescent="0.2">
      <c r="A8" s="24"/>
      <c r="B8" s="27" t="s">
        <v>156</v>
      </c>
      <c r="C8" s="16"/>
      <c r="D8" s="16"/>
      <c r="E8" s="16"/>
      <c r="F8" s="42" t="s">
        <v>392</v>
      </c>
      <c r="G8" s="171">
        <f>G9</f>
        <v>0</v>
      </c>
      <c r="H8" s="43" t="s">
        <v>457</v>
      </c>
      <c r="I8" s="17" t="s">
        <v>458</v>
      </c>
    </row>
    <row r="9" spans="1:9" ht="18.75" customHeight="1" x14ac:dyDescent="0.15">
      <c r="A9" s="23"/>
      <c r="B9" s="26"/>
      <c r="C9" s="19" t="s">
        <v>459</v>
      </c>
      <c r="D9" s="19"/>
      <c r="E9" s="19"/>
      <c r="F9" s="17" t="s">
        <v>16</v>
      </c>
      <c r="G9" s="172">
        <f>'AM3_MRS(input_separate)'!R27</f>
        <v>0</v>
      </c>
      <c r="H9" s="17" t="s">
        <v>460</v>
      </c>
      <c r="I9" s="17" t="s">
        <v>461</v>
      </c>
    </row>
    <row r="10" spans="1:9" ht="18.75" customHeight="1" thickBot="1" x14ac:dyDescent="0.2">
      <c r="A10" s="22" t="s">
        <v>462</v>
      </c>
      <c r="B10" s="13"/>
      <c r="C10" s="13"/>
      <c r="D10" s="13"/>
      <c r="E10" s="12"/>
      <c r="F10" s="14"/>
      <c r="G10" s="22"/>
      <c r="H10" s="12"/>
      <c r="I10" s="14"/>
    </row>
    <row r="11" spans="1:9" ht="18.75" customHeight="1" thickBot="1" x14ac:dyDescent="0.2">
      <c r="A11" s="24"/>
      <c r="B11" s="25" t="s">
        <v>463</v>
      </c>
      <c r="C11" s="20"/>
      <c r="D11" s="20"/>
      <c r="E11" s="20"/>
      <c r="F11" s="173" t="s">
        <v>464</v>
      </c>
      <c r="G11" s="171">
        <f>G12</f>
        <v>0</v>
      </c>
      <c r="H11" s="44" t="s">
        <v>465</v>
      </c>
      <c r="I11" s="21" t="s">
        <v>466</v>
      </c>
    </row>
    <row r="12" spans="1:9" ht="18.75" customHeight="1" x14ac:dyDescent="0.15">
      <c r="A12" s="23"/>
      <c r="B12" s="26"/>
      <c r="C12" s="19" t="s">
        <v>467</v>
      </c>
      <c r="D12" s="19"/>
      <c r="E12" s="19"/>
      <c r="F12" s="21" t="s">
        <v>16</v>
      </c>
      <c r="G12" s="172">
        <f>'AM3_MRS(input_separate)'!S27</f>
        <v>0</v>
      </c>
      <c r="H12" s="21" t="s">
        <v>159</v>
      </c>
      <c r="I12" s="21" t="s">
        <v>160</v>
      </c>
    </row>
    <row r="13" spans="1:9" x14ac:dyDescent="0.15">
      <c r="A13" s="7"/>
      <c r="B13" s="7"/>
      <c r="C13" s="7"/>
      <c r="D13" s="7"/>
      <c r="E13" s="7"/>
      <c r="F13" s="8"/>
      <c r="G13" s="9"/>
      <c r="H13" s="9"/>
      <c r="I13" s="33"/>
    </row>
    <row r="14" spans="1:9" ht="21.75" customHeight="1" x14ac:dyDescent="0.15">
      <c r="E14" s="7" t="s">
        <v>393</v>
      </c>
      <c r="F14" s="5"/>
    </row>
    <row r="15" spans="1:9" ht="21.75" customHeight="1" x14ac:dyDescent="0.15">
      <c r="E15" s="9" t="s">
        <v>394</v>
      </c>
      <c r="F15" s="5"/>
    </row>
    <row r="16" spans="1:9" ht="21.75" customHeight="1" x14ac:dyDescent="0.15">
      <c r="E16" s="188" t="s">
        <v>395</v>
      </c>
      <c r="F16" s="189">
        <v>5.59</v>
      </c>
      <c r="G16" s="189" t="s">
        <v>381</v>
      </c>
      <c r="H16" s="33"/>
    </row>
    <row r="17" spans="5:8" ht="21.75" customHeight="1" x14ac:dyDescent="0.15">
      <c r="E17" s="188" t="s">
        <v>396</v>
      </c>
      <c r="F17" s="190">
        <v>5.69</v>
      </c>
      <c r="G17" s="189" t="s">
        <v>46</v>
      </c>
      <c r="H17" s="33"/>
    </row>
    <row r="18" spans="5:8" ht="21.75" customHeight="1" x14ac:dyDescent="0.15">
      <c r="E18" s="188" t="s">
        <v>397</v>
      </c>
      <c r="F18" s="189">
        <v>5.85</v>
      </c>
      <c r="G18" s="189" t="s">
        <v>381</v>
      </c>
      <c r="H18" s="33"/>
    </row>
    <row r="19" spans="5:8" ht="21.75" customHeight="1" x14ac:dyDescent="0.15">
      <c r="E19" s="188" t="s">
        <v>398</v>
      </c>
      <c r="F19" s="190">
        <v>6.06</v>
      </c>
      <c r="G19" s="189" t="s">
        <v>46</v>
      </c>
      <c r="H19" s="33"/>
    </row>
    <row r="20" spans="5:8" ht="21.75" customHeight="1" x14ac:dyDescent="0.15">
      <c r="E20" s="10"/>
      <c r="F20" s="10"/>
      <c r="G20" s="7"/>
      <c r="H20" s="7"/>
    </row>
    <row r="21" spans="5:8" ht="21.75" customHeight="1" x14ac:dyDescent="0.15">
      <c r="E21" s="191" t="s">
        <v>399</v>
      </c>
      <c r="F21" s="189">
        <v>1.5</v>
      </c>
      <c r="G21" s="192" t="s">
        <v>400</v>
      </c>
      <c r="H21" s="7"/>
    </row>
    <row r="22" spans="5:8" ht="21.75" customHeight="1" x14ac:dyDescent="0.15">
      <c r="E22" s="191" t="s">
        <v>401</v>
      </c>
      <c r="F22" s="189">
        <v>1.5</v>
      </c>
      <c r="G22" s="192" t="s">
        <v>400</v>
      </c>
      <c r="H22" s="7"/>
    </row>
    <row r="23" spans="5:8" ht="21.75" customHeight="1" x14ac:dyDescent="0.15">
      <c r="E23" s="10"/>
      <c r="F23" s="10"/>
      <c r="G23" s="7"/>
      <c r="H23" s="7"/>
    </row>
  </sheetData>
  <sheetProtection password="C763" sheet="1" objects="1" scenarios="1"/>
  <mergeCells count="1">
    <mergeCell ref="A3:I3"/>
  </mergeCells>
  <phoneticPr fontId="3"/>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36"/>
  <sheetViews>
    <sheetView showGridLines="0" view="pageBreakPreview" zoomScale="60" zoomScaleNormal="60" workbookViewId="0"/>
  </sheetViews>
  <sheetFormatPr defaultColWidth="9" defaultRowHeight="14.25" x14ac:dyDescent="0.15"/>
  <cols>
    <col min="1" max="1" width="2.625" style="50" customWidth="1"/>
    <col min="2" max="2" width="11.625" style="50" customWidth="1"/>
    <col min="3" max="3" width="12.375" style="50" customWidth="1"/>
    <col min="4" max="4" width="26.625" style="50" customWidth="1"/>
    <col min="5" max="6" width="10.625" style="50" customWidth="1"/>
    <col min="7" max="7" width="11.625" style="50" customWidth="1"/>
    <col min="8" max="8" width="11.375" style="50" customWidth="1"/>
    <col min="9" max="9" width="60.625" style="50" customWidth="1"/>
    <col min="10" max="10" width="12.625" style="50" customWidth="1"/>
    <col min="11" max="11" width="11.375" style="50" customWidth="1"/>
    <col min="12" max="16384" width="9" style="50"/>
  </cols>
  <sheetData>
    <row r="1" spans="1:11" ht="18" customHeight="1" x14ac:dyDescent="0.15">
      <c r="K1" s="51" t="s">
        <v>192</v>
      </c>
    </row>
    <row r="2" spans="1:11" ht="18" customHeight="1" x14ac:dyDescent="0.15">
      <c r="K2" s="51" t="str">
        <f>'AM3_MPS(input)'!K2</f>
        <v>Reference Number: TH003</v>
      </c>
    </row>
    <row r="3" spans="1:11" ht="27.75" customHeight="1" x14ac:dyDescent="0.15">
      <c r="A3" s="52" t="s">
        <v>143</v>
      </c>
      <c r="B3" s="53"/>
      <c r="C3" s="53"/>
      <c r="D3" s="53"/>
      <c r="E3" s="53"/>
      <c r="F3" s="53"/>
      <c r="G3" s="53"/>
      <c r="H3" s="53"/>
      <c r="I3" s="53"/>
      <c r="J3" s="53"/>
      <c r="K3" s="54"/>
    </row>
    <row r="5" spans="1:11" ht="18.75" customHeight="1" x14ac:dyDescent="0.15">
      <c r="A5" s="55" t="s">
        <v>145</v>
      </c>
      <c r="B5" s="55"/>
    </row>
    <row r="6" spans="1:11" ht="18.75" customHeight="1" x14ac:dyDescent="0.15">
      <c r="A6" s="55"/>
      <c r="B6" s="56" t="s">
        <v>54</v>
      </c>
      <c r="C6" s="56" t="s">
        <v>55</v>
      </c>
      <c r="D6" s="56" t="s">
        <v>56</v>
      </c>
      <c r="E6" s="56" t="s">
        <v>57</v>
      </c>
      <c r="F6" s="56" t="s">
        <v>58</v>
      </c>
      <c r="G6" s="56" t="s">
        <v>59</v>
      </c>
      <c r="H6" s="56" t="s">
        <v>60</v>
      </c>
      <c r="I6" s="56" t="s">
        <v>61</v>
      </c>
      <c r="J6" s="56" t="s">
        <v>62</v>
      </c>
      <c r="K6" s="56" t="s">
        <v>63</v>
      </c>
    </row>
    <row r="7" spans="1:11" s="57" customFormat="1" ht="39" customHeight="1" x14ac:dyDescent="0.15">
      <c r="B7" s="56" t="s">
        <v>64</v>
      </c>
      <c r="C7" s="56" t="s">
        <v>65</v>
      </c>
      <c r="D7" s="56" t="s">
        <v>66</v>
      </c>
      <c r="E7" s="56" t="s">
        <v>67</v>
      </c>
      <c r="F7" s="56" t="s">
        <v>68</v>
      </c>
      <c r="G7" s="56" t="s">
        <v>69</v>
      </c>
      <c r="H7" s="56" t="s">
        <v>70</v>
      </c>
      <c r="I7" s="56" t="s">
        <v>71</v>
      </c>
      <c r="J7" s="56" t="s">
        <v>72</v>
      </c>
      <c r="K7" s="56" t="s">
        <v>73</v>
      </c>
    </row>
    <row r="8" spans="1:11" ht="270" customHeight="1" x14ac:dyDescent="0.15">
      <c r="B8" s="58" t="s">
        <v>0</v>
      </c>
      <c r="C8" s="59" t="s">
        <v>118</v>
      </c>
      <c r="D8" s="120" t="s">
        <v>184</v>
      </c>
      <c r="E8" s="140" t="s">
        <v>46</v>
      </c>
      <c r="F8" s="62" t="s">
        <v>88</v>
      </c>
      <c r="G8" s="3" t="s">
        <v>21</v>
      </c>
      <c r="H8" s="3" t="s">
        <v>22</v>
      </c>
      <c r="I8" s="4" t="s">
        <v>246</v>
      </c>
      <c r="J8" s="4" t="s">
        <v>23</v>
      </c>
      <c r="K8" s="4" t="s">
        <v>187</v>
      </c>
    </row>
    <row r="9" spans="1:11" ht="65.45" customHeight="1" x14ac:dyDescent="0.15">
      <c r="A9" s="63"/>
      <c r="B9" s="58" t="s">
        <v>24</v>
      </c>
      <c r="C9" s="59" t="s">
        <v>146</v>
      </c>
      <c r="D9" s="64" t="s">
        <v>48</v>
      </c>
      <c r="E9" s="137" t="s">
        <v>242</v>
      </c>
      <c r="F9" s="64" t="s">
        <v>25</v>
      </c>
      <c r="G9" s="137" t="s">
        <v>46</v>
      </c>
      <c r="H9" s="137" t="s">
        <v>46</v>
      </c>
      <c r="I9" s="4" t="s">
        <v>26</v>
      </c>
      <c r="J9" s="137" t="s">
        <v>46</v>
      </c>
      <c r="K9" s="137" t="s">
        <v>46</v>
      </c>
    </row>
    <row r="10" spans="1:11" ht="270" customHeight="1" x14ac:dyDescent="0.15">
      <c r="A10" s="63"/>
      <c r="B10" s="58" t="s">
        <v>105</v>
      </c>
      <c r="C10" s="59" t="s">
        <v>20</v>
      </c>
      <c r="D10" s="64" t="s">
        <v>49</v>
      </c>
      <c r="E10" s="137" t="s">
        <v>242</v>
      </c>
      <c r="F10" s="62" t="s">
        <v>17</v>
      </c>
      <c r="G10" s="137" t="s">
        <v>46</v>
      </c>
      <c r="H10" s="137" t="s">
        <v>46</v>
      </c>
      <c r="I10" s="4" t="s">
        <v>142</v>
      </c>
      <c r="J10" s="137" t="s">
        <v>46</v>
      </c>
      <c r="K10" s="137" t="s">
        <v>46</v>
      </c>
    </row>
    <row r="11" spans="1:11" ht="8.25" customHeight="1" x14ac:dyDescent="0.15">
      <c r="A11" s="63"/>
    </row>
    <row r="12" spans="1:11" ht="20.100000000000001" customHeight="1" x14ac:dyDescent="0.15">
      <c r="A12" s="55" t="s">
        <v>147</v>
      </c>
    </row>
    <row r="13" spans="1:11" ht="20.100000000000001" customHeight="1" x14ac:dyDescent="0.15">
      <c r="A13" s="63"/>
      <c r="B13" s="56" t="s">
        <v>74</v>
      </c>
      <c r="C13" s="203" t="s">
        <v>55</v>
      </c>
      <c r="D13" s="203"/>
      <c r="E13" s="56" t="s">
        <v>56</v>
      </c>
      <c r="F13" s="56" t="s">
        <v>57</v>
      </c>
      <c r="G13" s="203" t="s">
        <v>58</v>
      </c>
      <c r="H13" s="203"/>
      <c r="I13" s="203"/>
      <c r="J13" s="203" t="s">
        <v>75</v>
      </c>
      <c r="K13" s="203"/>
    </row>
    <row r="14" spans="1:11" ht="39" customHeight="1" x14ac:dyDescent="0.15">
      <c r="A14" s="63"/>
      <c r="B14" s="56" t="s">
        <v>65</v>
      </c>
      <c r="C14" s="203" t="s">
        <v>66</v>
      </c>
      <c r="D14" s="203"/>
      <c r="E14" s="56" t="s">
        <v>67</v>
      </c>
      <c r="F14" s="56" t="s">
        <v>68</v>
      </c>
      <c r="G14" s="203" t="s">
        <v>70</v>
      </c>
      <c r="H14" s="203"/>
      <c r="I14" s="203"/>
      <c r="J14" s="203" t="s">
        <v>73</v>
      </c>
      <c r="K14" s="203"/>
    </row>
    <row r="15" spans="1:11" ht="68.25" customHeight="1" x14ac:dyDescent="0.15">
      <c r="A15" s="63"/>
      <c r="B15" s="65" t="s">
        <v>89</v>
      </c>
      <c r="C15" s="197" t="s">
        <v>4</v>
      </c>
      <c r="D15" s="197"/>
      <c r="E15" s="129">
        <v>0.56640000000000001</v>
      </c>
      <c r="F15" s="64" t="s">
        <v>5</v>
      </c>
      <c r="G15" s="200" t="s">
        <v>19</v>
      </c>
      <c r="H15" s="200"/>
      <c r="I15" s="200"/>
      <c r="J15" s="228"/>
      <c r="K15" s="228"/>
    </row>
    <row r="16" spans="1:11" ht="67.5" customHeight="1" x14ac:dyDescent="0.15">
      <c r="A16" s="63"/>
      <c r="B16" s="65" t="s">
        <v>3</v>
      </c>
      <c r="C16" s="229" t="s">
        <v>137</v>
      </c>
      <c r="D16" s="230"/>
      <c r="E16" s="66">
        <f>IF(ISERROR(3.6*(100/E25)*E27),0,3.6*(100/E25)*E27)</f>
        <v>0</v>
      </c>
      <c r="F16" s="64" t="s">
        <v>5</v>
      </c>
      <c r="G16" s="201" t="s">
        <v>185</v>
      </c>
      <c r="H16" s="231"/>
      <c r="I16" s="202"/>
      <c r="J16" s="201" t="s">
        <v>132</v>
      </c>
      <c r="K16" s="202"/>
    </row>
    <row r="17" spans="1:11" ht="67.5" customHeight="1" x14ac:dyDescent="0.15">
      <c r="A17" s="63"/>
      <c r="B17" s="65" t="s">
        <v>3</v>
      </c>
      <c r="C17" s="197" t="s">
        <v>27</v>
      </c>
      <c r="D17" s="197"/>
      <c r="E17" s="67">
        <f>IF(ISERROR(E9*E26*E27/E10),0,E9*E26*E27/E10)</f>
        <v>0</v>
      </c>
      <c r="F17" s="64" t="s">
        <v>5</v>
      </c>
      <c r="G17" s="200" t="s">
        <v>133</v>
      </c>
      <c r="H17" s="200"/>
      <c r="I17" s="200"/>
      <c r="J17" s="201" t="s">
        <v>134</v>
      </c>
      <c r="K17" s="202"/>
    </row>
    <row r="18" spans="1:11" ht="135" customHeight="1" x14ac:dyDescent="0.15">
      <c r="A18" s="63"/>
      <c r="B18" s="65" t="s">
        <v>3</v>
      </c>
      <c r="C18" s="197" t="s">
        <v>139</v>
      </c>
      <c r="D18" s="197"/>
      <c r="E18" s="141" t="s">
        <v>46</v>
      </c>
      <c r="F18" s="64" t="s">
        <v>5</v>
      </c>
      <c r="G18" s="198" t="s">
        <v>136</v>
      </c>
      <c r="H18" s="198"/>
      <c r="I18" s="198"/>
      <c r="J18" s="201" t="s">
        <v>135</v>
      </c>
      <c r="K18" s="202"/>
    </row>
    <row r="19" spans="1:11" ht="67.5" customHeight="1" x14ac:dyDescent="0.15">
      <c r="A19" s="63"/>
      <c r="B19" s="65" t="s">
        <v>148</v>
      </c>
      <c r="C19" s="197" t="s">
        <v>107</v>
      </c>
      <c r="D19" s="197"/>
      <c r="E19" s="61" t="s">
        <v>46</v>
      </c>
      <c r="F19" s="68" t="s">
        <v>104</v>
      </c>
      <c r="G19" s="200" t="s">
        <v>108</v>
      </c>
      <c r="H19" s="200"/>
      <c r="I19" s="200"/>
      <c r="J19" s="201" t="s">
        <v>141</v>
      </c>
      <c r="K19" s="202"/>
    </row>
    <row r="20" spans="1:11" ht="67.5" customHeight="1" x14ac:dyDescent="0.15">
      <c r="A20" s="63"/>
      <c r="B20" s="65" t="s">
        <v>149</v>
      </c>
      <c r="C20" s="197" t="s">
        <v>106</v>
      </c>
      <c r="D20" s="197"/>
      <c r="E20" s="61" t="s">
        <v>46</v>
      </c>
      <c r="F20" s="68" t="s">
        <v>104</v>
      </c>
      <c r="G20" s="200" t="s">
        <v>114</v>
      </c>
      <c r="H20" s="200"/>
      <c r="I20" s="200"/>
      <c r="J20" s="201" t="s">
        <v>189</v>
      </c>
      <c r="K20" s="202"/>
    </row>
    <row r="21" spans="1:11" ht="67.5" customHeight="1" x14ac:dyDescent="0.15">
      <c r="A21" s="63"/>
      <c r="B21" s="65" t="s">
        <v>150</v>
      </c>
      <c r="C21" s="197" t="s">
        <v>112</v>
      </c>
      <c r="D21" s="197"/>
      <c r="E21" s="36">
        <f>'AM6_MPS(calc_process)'!G19</f>
        <v>1200</v>
      </c>
      <c r="F21" s="68" t="s">
        <v>111</v>
      </c>
      <c r="G21" s="200" t="s">
        <v>129</v>
      </c>
      <c r="H21" s="200"/>
      <c r="I21" s="200"/>
      <c r="J21" s="201" t="s">
        <v>130</v>
      </c>
      <c r="K21" s="202"/>
    </row>
    <row r="22" spans="1:11" ht="67.5" customHeight="1" x14ac:dyDescent="0.15">
      <c r="A22" s="63"/>
      <c r="B22" s="65" t="s">
        <v>110</v>
      </c>
      <c r="C22" s="197" t="s">
        <v>113</v>
      </c>
      <c r="D22" s="197"/>
      <c r="E22" s="61" t="s">
        <v>46</v>
      </c>
      <c r="F22" s="68" t="s">
        <v>111</v>
      </c>
      <c r="G22" s="200" t="s">
        <v>114</v>
      </c>
      <c r="H22" s="200"/>
      <c r="I22" s="200"/>
      <c r="J22" s="201" t="s">
        <v>189</v>
      </c>
      <c r="K22" s="202"/>
    </row>
    <row r="23" spans="1:11" ht="54.75" customHeight="1" x14ac:dyDescent="0.15">
      <c r="A23" s="63"/>
      <c r="B23" s="65" t="s">
        <v>76</v>
      </c>
      <c r="C23" s="197" t="s">
        <v>77</v>
      </c>
      <c r="D23" s="197"/>
      <c r="E23" s="61" t="s">
        <v>46</v>
      </c>
      <c r="F23" s="68" t="s">
        <v>78</v>
      </c>
      <c r="G23" s="200" t="s">
        <v>82</v>
      </c>
      <c r="H23" s="200"/>
      <c r="I23" s="200"/>
      <c r="J23" s="201" t="s">
        <v>189</v>
      </c>
      <c r="K23" s="202"/>
    </row>
    <row r="24" spans="1:11" ht="54.75" customHeight="1" x14ac:dyDescent="0.15">
      <c r="A24" s="63"/>
      <c r="B24" s="65" t="s">
        <v>79</v>
      </c>
      <c r="C24" s="197" t="s">
        <v>80</v>
      </c>
      <c r="D24" s="197"/>
      <c r="E24" s="61" t="s">
        <v>46</v>
      </c>
      <c r="F24" s="68" t="s">
        <v>81</v>
      </c>
      <c r="G24" s="200" t="s">
        <v>103</v>
      </c>
      <c r="H24" s="200"/>
      <c r="I24" s="200"/>
      <c r="J24" s="201" t="s">
        <v>190</v>
      </c>
      <c r="K24" s="202"/>
    </row>
    <row r="25" spans="1:11" ht="54.75" customHeight="1" x14ac:dyDescent="0.15">
      <c r="A25" s="63"/>
      <c r="B25" s="65" t="s">
        <v>94</v>
      </c>
      <c r="C25" s="197" t="s">
        <v>95</v>
      </c>
      <c r="D25" s="197"/>
      <c r="E25" s="141" t="s">
        <v>242</v>
      </c>
      <c r="F25" s="68" t="s">
        <v>96</v>
      </c>
      <c r="G25" s="198" t="s">
        <v>97</v>
      </c>
      <c r="H25" s="198"/>
      <c r="I25" s="198"/>
      <c r="J25" s="228"/>
      <c r="K25" s="228"/>
    </row>
    <row r="26" spans="1:11" ht="92.25" customHeight="1" x14ac:dyDescent="0.15">
      <c r="A26" s="63"/>
      <c r="B26" s="65" t="s">
        <v>29</v>
      </c>
      <c r="C26" s="197" t="s">
        <v>30</v>
      </c>
      <c r="D26" s="197"/>
      <c r="E26" s="142" t="s">
        <v>243</v>
      </c>
      <c r="F26" s="68" t="s">
        <v>31</v>
      </c>
      <c r="G26" s="198" t="s">
        <v>188</v>
      </c>
      <c r="H26" s="198"/>
      <c r="I26" s="198"/>
      <c r="J26" s="228"/>
      <c r="K26" s="228"/>
    </row>
    <row r="27" spans="1:11" ht="92.25" customHeight="1" x14ac:dyDescent="0.15">
      <c r="A27" s="63"/>
      <c r="B27" s="65" t="s">
        <v>33</v>
      </c>
      <c r="C27" s="197" t="s">
        <v>34</v>
      </c>
      <c r="D27" s="197"/>
      <c r="E27" s="143" t="s">
        <v>242</v>
      </c>
      <c r="F27" s="68" t="s">
        <v>35</v>
      </c>
      <c r="G27" s="198" t="s">
        <v>32</v>
      </c>
      <c r="H27" s="198"/>
      <c r="I27" s="198"/>
      <c r="J27" s="228"/>
      <c r="K27" s="228"/>
    </row>
    <row r="28" spans="1:11" ht="6.75" customHeight="1" x14ac:dyDescent="0.15">
      <c r="A28" s="63"/>
    </row>
    <row r="29" spans="1:11" ht="18.75" customHeight="1" x14ac:dyDescent="0.15">
      <c r="A29" s="69" t="s">
        <v>151</v>
      </c>
      <c r="B29" s="69"/>
    </row>
    <row r="30" spans="1:11" ht="17.25" thickBot="1" x14ac:dyDescent="0.2">
      <c r="B30" s="193" t="s">
        <v>152</v>
      </c>
      <c r="C30" s="194"/>
      <c r="D30" s="70" t="s">
        <v>2</v>
      </c>
    </row>
    <row r="31" spans="1:11" ht="19.5" thickBot="1" x14ac:dyDescent="0.2">
      <c r="B31" s="195">
        <f>ROUNDDOWN('AM6_MPS(calc_process)'!G6,0)</f>
        <v>3430</v>
      </c>
      <c r="C31" s="196"/>
      <c r="D31" s="71" t="s">
        <v>15</v>
      </c>
    </row>
    <row r="32" spans="1:11" ht="20.100000000000001" customHeight="1" x14ac:dyDescent="0.15">
      <c r="B32" s="72"/>
      <c r="C32" s="72"/>
      <c r="F32" s="73"/>
      <c r="G32" s="73"/>
    </row>
    <row r="33" spans="1:10" ht="18.75" customHeight="1" x14ac:dyDescent="0.15">
      <c r="A33" s="55" t="s">
        <v>6</v>
      </c>
    </row>
    <row r="34" spans="1:10" ht="18" customHeight="1" x14ac:dyDescent="0.15">
      <c r="B34" s="74" t="s">
        <v>7</v>
      </c>
      <c r="C34" s="121" t="s">
        <v>181</v>
      </c>
      <c r="D34" s="122"/>
      <c r="E34" s="122"/>
      <c r="F34" s="122"/>
      <c r="G34" s="122"/>
      <c r="H34" s="122"/>
      <c r="I34" s="122"/>
      <c r="J34" s="123"/>
    </row>
    <row r="35" spans="1:10" ht="18" customHeight="1" x14ac:dyDescent="0.15">
      <c r="B35" s="74" t="s">
        <v>8</v>
      </c>
      <c r="C35" s="121" t="s">
        <v>182</v>
      </c>
      <c r="D35" s="122"/>
      <c r="E35" s="122"/>
      <c r="F35" s="122"/>
      <c r="G35" s="122"/>
      <c r="H35" s="122"/>
      <c r="I35" s="122"/>
      <c r="J35" s="123"/>
    </row>
    <row r="36" spans="1:10" ht="18" customHeight="1" x14ac:dyDescent="0.15">
      <c r="B36" s="74" t="s">
        <v>9</v>
      </c>
      <c r="C36" s="121" t="s">
        <v>183</v>
      </c>
      <c r="D36" s="122"/>
      <c r="E36" s="122"/>
      <c r="F36" s="122"/>
      <c r="G36" s="122"/>
      <c r="H36" s="122"/>
      <c r="I36" s="122"/>
      <c r="J36" s="123"/>
    </row>
  </sheetData>
  <sheetProtection algorithmName="SHA-512" hashValue="UNNeDvy9PLbzNeM/S9WqrGON/4kwREh/uyy+prp+eEnR91ApdmHfD/SXoe72xJecstFJUSCpl8pqWJ5CL7U62A==" saltValue="GVg4vXTYo5DmomxWmVSVaQ==" spinCount="100000" sheet="1" objects="1" scenarios="1" formatCells="0" formatRows="0"/>
  <mergeCells count="47">
    <mergeCell ref="C19:D19"/>
    <mergeCell ref="G19:I19"/>
    <mergeCell ref="J19:K19"/>
    <mergeCell ref="C21:D21"/>
    <mergeCell ref="G21:I21"/>
    <mergeCell ref="J21:K21"/>
    <mergeCell ref="C20:D20"/>
    <mergeCell ref="G20:I20"/>
    <mergeCell ref="J20:K20"/>
    <mergeCell ref="C15:D15"/>
    <mergeCell ref="G15:I15"/>
    <mergeCell ref="J15:K15"/>
    <mergeCell ref="C16:D16"/>
    <mergeCell ref="G16:I16"/>
    <mergeCell ref="J16:K16"/>
    <mergeCell ref="C13:D13"/>
    <mergeCell ref="G13:I13"/>
    <mergeCell ref="J13:K13"/>
    <mergeCell ref="C14:D14"/>
    <mergeCell ref="G14:I14"/>
    <mergeCell ref="J14:K14"/>
    <mergeCell ref="C24:D24"/>
    <mergeCell ref="G24:I24"/>
    <mergeCell ref="J24:K24"/>
    <mergeCell ref="C22:D22"/>
    <mergeCell ref="G22:I22"/>
    <mergeCell ref="J22:K22"/>
    <mergeCell ref="C23:D23"/>
    <mergeCell ref="G23:I23"/>
    <mergeCell ref="J23:K23"/>
    <mergeCell ref="B31:C31"/>
    <mergeCell ref="J26:K26"/>
    <mergeCell ref="J27:K27"/>
    <mergeCell ref="C25:D25"/>
    <mergeCell ref="G25:I25"/>
    <mergeCell ref="J25:K25"/>
    <mergeCell ref="C26:D26"/>
    <mergeCell ref="G26:I26"/>
    <mergeCell ref="C27:D27"/>
    <mergeCell ref="G27:I27"/>
    <mergeCell ref="B30:C30"/>
    <mergeCell ref="J18:K18"/>
    <mergeCell ref="C17:D17"/>
    <mergeCell ref="G17:I17"/>
    <mergeCell ref="C18:D18"/>
    <mergeCell ref="G18:I18"/>
    <mergeCell ref="J17:K17"/>
  </mergeCells>
  <phoneticPr fontId="4"/>
  <dataValidations count="1">
    <dataValidation type="list" allowBlank="1" showInputMessage="1" showErrorMessage="1" sqref="E18">
      <formula1>"0.8,0.46"</formula1>
    </dataValidation>
  </dataValidations>
  <printOptions horizontalCentered="1"/>
  <pageMargins left="0.70866141732283472" right="0.70866141732283472" top="0.74803149606299213" bottom="0.74803149606299213" header="0.31496062992125984" footer="0.31496062992125984"/>
  <pageSetup paperSize="9" scale="4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V55"/>
  <sheetViews>
    <sheetView showGridLines="0" view="pageBreakPreview" zoomScale="55" zoomScaleNormal="60" zoomScaleSheetLayoutView="55" workbookViewId="0"/>
  </sheetViews>
  <sheetFormatPr defaultColWidth="9" defaultRowHeight="14.25" x14ac:dyDescent="0.15"/>
  <cols>
    <col min="1" max="1" width="3.375" style="76" customWidth="1"/>
    <col min="2" max="2" width="12" style="76" customWidth="1"/>
    <col min="3" max="10" width="15.75" style="76" customWidth="1"/>
    <col min="11" max="11" width="25.625" style="76" customWidth="1"/>
    <col min="12" max="16" width="15.75" style="76" customWidth="1"/>
    <col min="17" max="17" width="25.625" style="76" customWidth="1"/>
    <col min="18" max="18" width="9" style="76" customWidth="1"/>
    <col min="19" max="19" width="9" style="76" hidden="1" customWidth="1"/>
    <col min="20" max="22" width="9" style="76" customWidth="1"/>
    <col min="23" max="16384" width="9" style="76"/>
  </cols>
  <sheetData>
    <row r="1" spans="1:22" x14ac:dyDescent="0.15">
      <c r="Q1" s="77" t="str">
        <f>'AM6_MPS(input)'!K1</f>
        <v>Monitoring Spreadsheet: JCM_TH_AM006_ver01.0</v>
      </c>
      <c r="V1" s="77"/>
    </row>
    <row r="2" spans="1:22" x14ac:dyDescent="0.15">
      <c r="Q2" s="77" t="str">
        <f>'AM6_MPS(input)'!K2</f>
        <v>Reference Number: TH003</v>
      </c>
      <c r="V2" s="77"/>
    </row>
    <row r="3" spans="1:22" ht="15" x14ac:dyDescent="0.15">
      <c r="A3" s="78" t="s">
        <v>171</v>
      </c>
      <c r="V3" s="77"/>
    </row>
    <row r="4" spans="1:22" s="78" customFormat="1" ht="55.15" customHeight="1" x14ac:dyDescent="0.15">
      <c r="B4" s="79"/>
      <c r="C4" s="235" t="s">
        <v>98</v>
      </c>
      <c r="D4" s="236"/>
      <c r="E4" s="237"/>
      <c r="F4" s="80" t="s">
        <v>45</v>
      </c>
      <c r="G4" s="232" t="s">
        <v>37</v>
      </c>
      <c r="H4" s="233"/>
      <c r="I4" s="233"/>
      <c r="J4" s="233"/>
      <c r="K4" s="233"/>
      <c r="L4" s="233"/>
      <c r="M4" s="233"/>
      <c r="N4" s="233"/>
      <c r="O4" s="233"/>
      <c r="P4" s="234"/>
      <c r="Q4" s="81" t="s">
        <v>179</v>
      </c>
      <c r="R4" s="76"/>
      <c r="S4" s="77"/>
    </row>
    <row r="5" spans="1:22" ht="18.75" x14ac:dyDescent="0.15">
      <c r="B5" s="82" t="s">
        <v>38</v>
      </c>
      <c r="C5" s="83" t="s">
        <v>83</v>
      </c>
      <c r="D5" s="83" t="s">
        <v>84</v>
      </c>
      <c r="E5" s="83" t="s">
        <v>85</v>
      </c>
      <c r="F5" s="84" t="s">
        <v>176</v>
      </c>
      <c r="G5" s="65" t="s">
        <v>3</v>
      </c>
      <c r="H5" s="65" t="s">
        <v>3</v>
      </c>
      <c r="I5" s="65" t="s">
        <v>3</v>
      </c>
      <c r="J5" s="65" t="s">
        <v>3</v>
      </c>
      <c r="K5" s="65" t="s">
        <v>116</v>
      </c>
      <c r="L5" s="65" t="s">
        <v>117</v>
      </c>
      <c r="M5" s="65" t="s">
        <v>109</v>
      </c>
      <c r="N5" s="65" t="s">
        <v>110</v>
      </c>
      <c r="O5" s="65" t="s">
        <v>76</v>
      </c>
      <c r="P5" s="65" t="s">
        <v>79</v>
      </c>
      <c r="Q5" s="85" t="s">
        <v>47</v>
      </c>
      <c r="S5" s="77"/>
    </row>
    <row r="6" spans="1:22" ht="169.9" customHeight="1" x14ac:dyDescent="0.15">
      <c r="B6" s="82" t="s">
        <v>39</v>
      </c>
      <c r="C6" s="86" t="s">
        <v>121</v>
      </c>
      <c r="D6" s="86" t="s">
        <v>86</v>
      </c>
      <c r="E6" s="86" t="s">
        <v>87</v>
      </c>
      <c r="F6" s="60" t="s">
        <v>131</v>
      </c>
      <c r="G6" s="87" t="s">
        <v>4</v>
      </c>
      <c r="H6" s="88" t="s">
        <v>137</v>
      </c>
      <c r="I6" s="88" t="s">
        <v>138</v>
      </c>
      <c r="J6" s="88" t="s">
        <v>140</v>
      </c>
      <c r="K6" s="89" t="s">
        <v>122</v>
      </c>
      <c r="L6" s="89" t="s">
        <v>123</v>
      </c>
      <c r="M6" s="90" t="s">
        <v>112</v>
      </c>
      <c r="N6" s="90" t="s">
        <v>113</v>
      </c>
      <c r="O6" s="90" t="s">
        <v>77</v>
      </c>
      <c r="P6" s="90" t="s">
        <v>80</v>
      </c>
      <c r="Q6" s="91" t="s">
        <v>127</v>
      </c>
      <c r="S6" s="77"/>
    </row>
    <row r="7" spans="1:22" ht="27.6" customHeight="1" x14ac:dyDescent="0.15">
      <c r="B7" s="82" t="s">
        <v>40</v>
      </c>
      <c r="C7" s="92" t="s">
        <v>41</v>
      </c>
      <c r="D7" s="92" t="s">
        <v>41</v>
      </c>
      <c r="E7" s="92" t="s">
        <v>41</v>
      </c>
      <c r="F7" s="65" t="s">
        <v>1</v>
      </c>
      <c r="G7" s="59" t="s">
        <v>5</v>
      </c>
      <c r="H7" s="59" t="s">
        <v>5</v>
      </c>
      <c r="I7" s="59" t="s">
        <v>5</v>
      </c>
      <c r="J7" s="59" t="s">
        <v>5</v>
      </c>
      <c r="K7" s="59" t="s">
        <v>93</v>
      </c>
      <c r="L7" s="59" t="s">
        <v>93</v>
      </c>
      <c r="M7" s="59" t="s">
        <v>115</v>
      </c>
      <c r="N7" s="59" t="s">
        <v>115</v>
      </c>
      <c r="O7" s="93" t="s">
        <v>78</v>
      </c>
      <c r="P7" s="93" t="s">
        <v>81</v>
      </c>
      <c r="Q7" s="92" t="s">
        <v>42</v>
      </c>
      <c r="S7" s="77"/>
    </row>
    <row r="8" spans="1:22" ht="28.5" x14ac:dyDescent="0.15">
      <c r="B8" s="210" t="s">
        <v>43</v>
      </c>
      <c r="C8" s="113" t="s">
        <v>204</v>
      </c>
      <c r="D8" s="126" t="s">
        <v>197</v>
      </c>
      <c r="E8" s="126" t="s">
        <v>199</v>
      </c>
      <c r="F8" s="127">
        <f>(1.5*12/1000)*8000*0.8</f>
        <v>115.2</v>
      </c>
      <c r="G8" s="94">
        <f>'AM6_MPS(input)'!$E$15</f>
        <v>0.56640000000000001</v>
      </c>
      <c r="H8" s="95">
        <f>'AM6_MPS(input)'!$E$16</f>
        <v>0</v>
      </c>
      <c r="I8" s="95">
        <f>'AM6_MPS(input)'!$E$17</f>
        <v>0</v>
      </c>
      <c r="J8" s="95" t="str">
        <f>'AM6_MPS(input)'!$E$18</f>
        <v>-</v>
      </c>
      <c r="K8" s="96">
        <f t="shared" ref="K8:K27" si="0">(O8*P8)/3600</f>
        <v>42.711111111111109</v>
      </c>
      <c r="L8" s="107">
        <f>12*7350/3600</f>
        <v>24.5</v>
      </c>
      <c r="M8" s="97">
        <f>'AM6_MPS(input)'!$E$21</f>
        <v>1200</v>
      </c>
      <c r="N8" s="128">
        <v>208</v>
      </c>
      <c r="O8" s="125">
        <f>1240*3.1</f>
        <v>3844</v>
      </c>
      <c r="P8" s="110">
        <v>40</v>
      </c>
      <c r="Q8" s="98">
        <f>IFERROR(F8*((K8*M8)/(L8*N8))*SMALL(G8:J8,COUNTIF(G8:J8,0)+1),0)</f>
        <v>656.2486455259027</v>
      </c>
      <c r="S8" s="76">
        <v>0</v>
      </c>
    </row>
    <row r="9" spans="1:22" ht="53.25" customHeight="1" x14ac:dyDescent="0.15">
      <c r="B9" s="210"/>
      <c r="C9" s="113" t="s">
        <v>202</v>
      </c>
      <c r="D9" s="126" t="s">
        <v>200</v>
      </c>
      <c r="E9" s="126" t="s">
        <v>201</v>
      </c>
      <c r="F9" s="127">
        <f>(1.5*34/1000)*8000*0.8</f>
        <v>326.40000000000003</v>
      </c>
      <c r="G9" s="94">
        <f>'AM6_MPS(input)'!$E$15</f>
        <v>0.56640000000000001</v>
      </c>
      <c r="H9" s="95">
        <f>'AM6_MPS(input)'!$E$16</f>
        <v>0</v>
      </c>
      <c r="I9" s="95">
        <f>'AM6_MPS(input)'!$E$17</f>
        <v>0</v>
      </c>
      <c r="J9" s="95" t="str">
        <f>'AM6_MPS(input)'!$E$18</f>
        <v>-</v>
      </c>
      <c r="K9" s="96">
        <f t="shared" si="0"/>
        <v>158.44444444444446</v>
      </c>
      <c r="L9" s="107">
        <f>34*7350/3600</f>
        <v>69.416666666666671</v>
      </c>
      <c r="M9" s="97">
        <f>'AM6_MPS(input)'!$E$21</f>
        <v>1200</v>
      </c>
      <c r="N9" s="128">
        <v>247</v>
      </c>
      <c r="O9" s="125">
        <f>2300*3.1</f>
        <v>7130</v>
      </c>
      <c r="P9" s="110">
        <v>80</v>
      </c>
      <c r="Q9" s="98">
        <f t="shared" ref="Q9:Q27" si="1">IFERROR(F9*((K9*M9)/(L9*N9))*SMALL(G9:J9,COUNTIF(G9:J9,0)+1),0)</f>
        <v>2050.0806583491694</v>
      </c>
      <c r="S9" s="77">
        <v>80</v>
      </c>
    </row>
    <row r="10" spans="1:22" ht="48.75" customHeight="1" x14ac:dyDescent="0.15">
      <c r="B10" s="210"/>
      <c r="C10" s="113" t="s">
        <v>203</v>
      </c>
      <c r="D10" s="126" t="s">
        <v>198</v>
      </c>
      <c r="E10" s="126" t="s">
        <v>201</v>
      </c>
      <c r="F10" s="127">
        <f>(1.5*35/1000)*8000*0.8</f>
        <v>336</v>
      </c>
      <c r="G10" s="94">
        <f>'AM6_MPS(input)'!$E$15</f>
        <v>0.56640000000000001</v>
      </c>
      <c r="H10" s="95">
        <f>'AM6_MPS(input)'!$E$16</f>
        <v>0</v>
      </c>
      <c r="I10" s="95">
        <f>'AM6_MPS(input)'!$E$17</f>
        <v>0</v>
      </c>
      <c r="J10" s="95" t="str">
        <f>'AM6_MPS(input)'!$E$18</f>
        <v>-</v>
      </c>
      <c r="K10" s="96">
        <f>(O10*P10)/3600</f>
        <v>75.777777777777771</v>
      </c>
      <c r="L10" s="107">
        <f>35*7350/3600</f>
        <v>71.458333333333329</v>
      </c>
      <c r="M10" s="97">
        <f>'AM6_MPS(input)'!$E$21</f>
        <v>1200</v>
      </c>
      <c r="N10" s="128">
        <v>208</v>
      </c>
      <c r="O10" s="125">
        <f>2200*3.1</f>
        <v>6820</v>
      </c>
      <c r="P10" s="110">
        <v>40</v>
      </c>
      <c r="Q10" s="98">
        <f t="shared" si="1"/>
        <v>1164.3121130298273</v>
      </c>
      <c r="S10" s="77">
        <v>40</v>
      </c>
    </row>
    <row r="11" spans="1:22" x14ac:dyDescent="0.15">
      <c r="B11" s="210"/>
      <c r="C11" s="145">
        <v>4</v>
      </c>
      <c r="D11" s="11"/>
      <c r="E11" s="11"/>
      <c r="F11" s="35"/>
      <c r="G11" s="94">
        <f>'AM6_MPS(input)'!$E$15</f>
        <v>0.56640000000000001</v>
      </c>
      <c r="H11" s="95">
        <f>'AM6_MPS(input)'!$E$16</f>
        <v>0</v>
      </c>
      <c r="I11" s="95">
        <f>'AM6_MPS(input)'!$E$17</f>
        <v>0</v>
      </c>
      <c r="J11" s="95" t="str">
        <f>'AM6_MPS(input)'!$E$18</f>
        <v>-</v>
      </c>
      <c r="K11" s="96">
        <f t="shared" si="0"/>
        <v>0</v>
      </c>
      <c r="L11" s="107"/>
      <c r="M11" s="97">
        <f>'AM6_MPS(input)'!$E$21</f>
        <v>1200</v>
      </c>
      <c r="N11" s="108"/>
      <c r="O11" s="125"/>
      <c r="P11" s="110"/>
      <c r="Q11" s="98">
        <f t="shared" si="1"/>
        <v>0</v>
      </c>
      <c r="S11" s="77"/>
    </row>
    <row r="12" spans="1:22" x14ac:dyDescent="0.15">
      <c r="B12" s="210"/>
      <c r="C12" s="146">
        <v>5</v>
      </c>
      <c r="D12" s="11"/>
      <c r="E12" s="11"/>
      <c r="F12" s="35"/>
      <c r="G12" s="94">
        <f>'AM6_MPS(input)'!$E$15</f>
        <v>0.56640000000000001</v>
      </c>
      <c r="H12" s="95">
        <f>'AM6_MPS(input)'!$E$16</f>
        <v>0</v>
      </c>
      <c r="I12" s="95">
        <f>'AM6_MPS(input)'!$E$17</f>
        <v>0</v>
      </c>
      <c r="J12" s="95" t="str">
        <f>'AM6_MPS(input)'!$E$18</f>
        <v>-</v>
      </c>
      <c r="K12" s="96">
        <f t="shared" si="0"/>
        <v>0</v>
      </c>
      <c r="L12" s="107"/>
      <c r="M12" s="97">
        <f>'AM6_MPS(input)'!$E$21</f>
        <v>1200</v>
      </c>
      <c r="N12" s="108"/>
      <c r="O12" s="125"/>
      <c r="P12" s="110"/>
      <c r="Q12" s="98">
        <f t="shared" si="1"/>
        <v>0</v>
      </c>
      <c r="S12" s="77"/>
    </row>
    <row r="13" spans="1:22" x14ac:dyDescent="0.15">
      <c r="B13" s="210"/>
      <c r="C13" s="146">
        <v>6</v>
      </c>
      <c r="D13" s="11"/>
      <c r="E13" s="11"/>
      <c r="F13" s="35"/>
      <c r="G13" s="94">
        <f>'AM6_MPS(input)'!$E$15</f>
        <v>0.56640000000000001</v>
      </c>
      <c r="H13" s="95">
        <f>'AM6_MPS(input)'!$E$16</f>
        <v>0</v>
      </c>
      <c r="I13" s="95">
        <f>'AM6_MPS(input)'!$E$17</f>
        <v>0</v>
      </c>
      <c r="J13" s="95" t="str">
        <f>'AM6_MPS(input)'!$E$18</f>
        <v>-</v>
      </c>
      <c r="K13" s="96">
        <f t="shared" si="0"/>
        <v>0</v>
      </c>
      <c r="L13" s="107"/>
      <c r="M13" s="97">
        <f>'AM6_MPS(input)'!$E$21</f>
        <v>1200</v>
      </c>
      <c r="N13" s="108"/>
      <c r="O13" s="109"/>
      <c r="P13" s="110"/>
      <c r="Q13" s="98">
        <f t="shared" si="1"/>
        <v>0</v>
      </c>
      <c r="S13" s="77"/>
    </row>
    <row r="14" spans="1:22" x14ac:dyDescent="0.15">
      <c r="B14" s="210"/>
      <c r="C14" s="146">
        <v>7</v>
      </c>
      <c r="D14" s="11"/>
      <c r="E14" s="11"/>
      <c r="F14" s="35"/>
      <c r="G14" s="94">
        <f>'AM6_MPS(input)'!$E$15</f>
        <v>0.56640000000000001</v>
      </c>
      <c r="H14" s="95">
        <f>'AM6_MPS(input)'!$E$16</f>
        <v>0</v>
      </c>
      <c r="I14" s="95">
        <f>'AM6_MPS(input)'!$E$17</f>
        <v>0</v>
      </c>
      <c r="J14" s="95" t="str">
        <f>'AM6_MPS(input)'!$E$18</f>
        <v>-</v>
      </c>
      <c r="K14" s="96">
        <f t="shared" si="0"/>
        <v>0</v>
      </c>
      <c r="L14" s="107"/>
      <c r="M14" s="97">
        <f>'AM6_MPS(input)'!$E$21</f>
        <v>1200</v>
      </c>
      <c r="N14" s="108"/>
      <c r="O14" s="109"/>
      <c r="P14" s="110"/>
      <c r="Q14" s="98">
        <f t="shared" si="1"/>
        <v>0</v>
      </c>
      <c r="S14" s="77"/>
    </row>
    <row r="15" spans="1:22" x14ac:dyDescent="0.15">
      <c r="B15" s="210"/>
      <c r="C15" s="146">
        <v>8</v>
      </c>
      <c r="D15" s="11"/>
      <c r="E15" s="11"/>
      <c r="F15" s="35"/>
      <c r="G15" s="94">
        <f>'AM6_MPS(input)'!$E$15</f>
        <v>0.56640000000000001</v>
      </c>
      <c r="H15" s="95">
        <f>'AM6_MPS(input)'!$E$16</f>
        <v>0</v>
      </c>
      <c r="I15" s="95">
        <f>'AM6_MPS(input)'!$E$17</f>
        <v>0</v>
      </c>
      <c r="J15" s="95" t="str">
        <f>'AM6_MPS(input)'!$E$18</f>
        <v>-</v>
      </c>
      <c r="K15" s="96">
        <f t="shared" si="0"/>
        <v>0</v>
      </c>
      <c r="L15" s="107"/>
      <c r="M15" s="97">
        <f>'AM6_MPS(input)'!$E$21</f>
        <v>1200</v>
      </c>
      <c r="N15" s="108"/>
      <c r="O15" s="109"/>
      <c r="P15" s="110"/>
      <c r="Q15" s="98">
        <f t="shared" si="1"/>
        <v>0</v>
      </c>
      <c r="S15" s="77"/>
    </row>
    <row r="16" spans="1:22" x14ac:dyDescent="0.15">
      <c r="B16" s="210"/>
      <c r="C16" s="146">
        <v>9</v>
      </c>
      <c r="D16" s="11"/>
      <c r="E16" s="11"/>
      <c r="F16" s="35"/>
      <c r="G16" s="94">
        <f>'AM6_MPS(input)'!$E$15</f>
        <v>0.56640000000000001</v>
      </c>
      <c r="H16" s="95">
        <f>'AM6_MPS(input)'!$E$16</f>
        <v>0</v>
      </c>
      <c r="I16" s="95">
        <f>'AM6_MPS(input)'!$E$17</f>
        <v>0</v>
      </c>
      <c r="J16" s="95" t="str">
        <f>'AM6_MPS(input)'!$E$18</f>
        <v>-</v>
      </c>
      <c r="K16" s="96">
        <f t="shared" si="0"/>
        <v>0</v>
      </c>
      <c r="L16" s="107"/>
      <c r="M16" s="97">
        <f>'AM6_MPS(input)'!$E$21</f>
        <v>1200</v>
      </c>
      <c r="N16" s="108"/>
      <c r="O16" s="109"/>
      <c r="P16" s="110"/>
      <c r="Q16" s="98">
        <f t="shared" si="1"/>
        <v>0</v>
      </c>
      <c r="S16" s="77"/>
    </row>
    <row r="17" spans="1:22" x14ac:dyDescent="0.15">
      <c r="B17" s="210"/>
      <c r="C17" s="146">
        <v>10</v>
      </c>
      <c r="D17" s="11"/>
      <c r="E17" s="11"/>
      <c r="F17" s="35"/>
      <c r="G17" s="94">
        <f>'AM6_MPS(input)'!$E$15</f>
        <v>0.56640000000000001</v>
      </c>
      <c r="H17" s="95">
        <f>'AM6_MPS(input)'!$E$16</f>
        <v>0</v>
      </c>
      <c r="I17" s="95">
        <f>'AM6_MPS(input)'!$E$17</f>
        <v>0</v>
      </c>
      <c r="J17" s="95" t="str">
        <f>'AM6_MPS(input)'!$E$18</f>
        <v>-</v>
      </c>
      <c r="K17" s="96">
        <f t="shared" si="0"/>
        <v>0</v>
      </c>
      <c r="L17" s="107"/>
      <c r="M17" s="97">
        <f>'AM6_MPS(input)'!$E$21</f>
        <v>1200</v>
      </c>
      <c r="N17" s="108"/>
      <c r="O17" s="109"/>
      <c r="P17" s="110"/>
      <c r="Q17" s="98">
        <f t="shared" si="1"/>
        <v>0</v>
      </c>
      <c r="S17" s="77"/>
    </row>
    <row r="18" spans="1:22" x14ac:dyDescent="0.15">
      <c r="B18" s="210"/>
      <c r="C18" s="146">
        <v>11</v>
      </c>
      <c r="D18" s="11"/>
      <c r="E18" s="11"/>
      <c r="F18" s="35"/>
      <c r="G18" s="94">
        <f>'AM6_MPS(input)'!$E$15</f>
        <v>0.56640000000000001</v>
      </c>
      <c r="H18" s="95">
        <f>'AM6_MPS(input)'!$E$16</f>
        <v>0</v>
      </c>
      <c r="I18" s="95">
        <f>'AM6_MPS(input)'!$E$17</f>
        <v>0</v>
      </c>
      <c r="J18" s="95" t="str">
        <f>'AM6_MPS(input)'!$E$18</f>
        <v>-</v>
      </c>
      <c r="K18" s="96">
        <f t="shared" si="0"/>
        <v>0</v>
      </c>
      <c r="L18" s="107"/>
      <c r="M18" s="97">
        <f>'AM6_MPS(input)'!$E$21</f>
        <v>1200</v>
      </c>
      <c r="N18" s="108"/>
      <c r="O18" s="109"/>
      <c r="P18" s="110"/>
      <c r="Q18" s="98">
        <f t="shared" si="1"/>
        <v>0</v>
      </c>
      <c r="S18" s="77"/>
    </row>
    <row r="19" spans="1:22" x14ac:dyDescent="0.15">
      <c r="B19" s="210"/>
      <c r="C19" s="146">
        <v>12</v>
      </c>
      <c r="D19" s="11"/>
      <c r="E19" s="11"/>
      <c r="F19" s="35"/>
      <c r="G19" s="94">
        <f>'AM6_MPS(input)'!$E$15</f>
        <v>0.56640000000000001</v>
      </c>
      <c r="H19" s="95">
        <f>'AM6_MPS(input)'!$E$16</f>
        <v>0</v>
      </c>
      <c r="I19" s="95">
        <f>'AM6_MPS(input)'!$E$17</f>
        <v>0</v>
      </c>
      <c r="J19" s="95" t="str">
        <f>'AM6_MPS(input)'!$E$18</f>
        <v>-</v>
      </c>
      <c r="K19" s="96">
        <f t="shared" si="0"/>
        <v>0</v>
      </c>
      <c r="L19" s="107"/>
      <c r="M19" s="97">
        <f>'AM6_MPS(input)'!$E$21</f>
        <v>1200</v>
      </c>
      <c r="N19" s="108"/>
      <c r="O19" s="109"/>
      <c r="P19" s="110"/>
      <c r="Q19" s="98">
        <f t="shared" si="1"/>
        <v>0</v>
      </c>
      <c r="S19" s="77"/>
    </row>
    <row r="20" spans="1:22" x14ac:dyDescent="0.15">
      <c r="B20" s="210"/>
      <c r="C20" s="146">
        <v>13</v>
      </c>
      <c r="D20" s="11"/>
      <c r="E20" s="11"/>
      <c r="F20" s="35"/>
      <c r="G20" s="94">
        <f>'AM6_MPS(input)'!$E$15</f>
        <v>0.56640000000000001</v>
      </c>
      <c r="H20" s="95">
        <f>'AM6_MPS(input)'!$E$16</f>
        <v>0</v>
      </c>
      <c r="I20" s="95">
        <f>'AM6_MPS(input)'!$E$17</f>
        <v>0</v>
      </c>
      <c r="J20" s="95" t="str">
        <f>'AM6_MPS(input)'!$E$18</f>
        <v>-</v>
      </c>
      <c r="K20" s="96">
        <f t="shared" si="0"/>
        <v>0</v>
      </c>
      <c r="L20" s="107"/>
      <c r="M20" s="97">
        <f>'AM6_MPS(input)'!$E$21</f>
        <v>1200</v>
      </c>
      <c r="N20" s="108"/>
      <c r="O20" s="109"/>
      <c r="P20" s="110"/>
      <c r="Q20" s="98">
        <f t="shared" si="1"/>
        <v>0</v>
      </c>
      <c r="S20" s="77"/>
    </row>
    <row r="21" spans="1:22" x14ac:dyDescent="0.15">
      <c r="B21" s="210"/>
      <c r="C21" s="146">
        <v>14</v>
      </c>
      <c r="D21" s="11"/>
      <c r="E21" s="11"/>
      <c r="F21" s="35"/>
      <c r="G21" s="94">
        <f>'AM6_MPS(input)'!$E$15</f>
        <v>0.56640000000000001</v>
      </c>
      <c r="H21" s="95">
        <f>'AM6_MPS(input)'!$E$16</f>
        <v>0</v>
      </c>
      <c r="I21" s="95">
        <f>'AM6_MPS(input)'!$E$17</f>
        <v>0</v>
      </c>
      <c r="J21" s="95" t="str">
        <f>'AM6_MPS(input)'!$E$18</f>
        <v>-</v>
      </c>
      <c r="K21" s="96">
        <f t="shared" si="0"/>
        <v>0</v>
      </c>
      <c r="L21" s="107"/>
      <c r="M21" s="97">
        <f>'AM6_MPS(input)'!$E$21</f>
        <v>1200</v>
      </c>
      <c r="N21" s="108"/>
      <c r="O21" s="109"/>
      <c r="P21" s="110"/>
      <c r="Q21" s="98">
        <f t="shared" si="1"/>
        <v>0</v>
      </c>
      <c r="S21" s="77"/>
    </row>
    <row r="22" spans="1:22" x14ac:dyDescent="0.15">
      <c r="B22" s="210"/>
      <c r="C22" s="146">
        <v>15</v>
      </c>
      <c r="D22" s="11"/>
      <c r="E22" s="11"/>
      <c r="F22" s="35"/>
      <c r="G22" s="94">
        <f>'AM6_MPS(input)'!$E$15</f>
        <v>0.56640000000000001</v>
      </c>
      <c r="H22" s="95">
        <f>'AM6_MPS(input)'!$E$16</f>
        <v>0</v>
      </c>
      <c r="I22" s="95">
        <f>'AM6_MPS(input)'!$E$17</f>
        <v>0</v>
      </c>
      <c r="J22" s="95" t="str">
        <f>'AM6_MPS(input)'!$E$18</f>
        <v>-</v>
      </c>
      <c r="K22" s="96">
        <f t="shared" si="0"/>
        <v>0</v>
      </c>
      <c r="L22" s="107"/>
      <c r="M22" s="97">
        <f>'AM6_MPS(input)'!$E$21</f>
        <v>1200</v>
      </c>
      <c r="N22" s="108"/>
      <c r="O22" s="109"/>
      <c r="P22" s="110"/>
      <c r="Q22" s="98">
        <f t="shared" si="1"/>
        <v>0</v>
      </c>
      <c r="S22" s="77"/>
    </row>
    <row r="23" spans="1:22" x14ac:dyDescent="0.15">
      <c r="B23" s="210"/>
      <c r="C23" s="146">
        <v>16</v>
      </c>
      <c r="D23" s="11"/>
      <c r="E23" s="11"/>
      <c r="F23" s="35"/>
      <c r="G23" s="94">
        <f>'AM6_MPS(input)'!$E$15</f>
        <v>0.56640000000000001</v>
      </c>
      <c r="H23" s="95">
        <f>'AM6_MPS(input)'!$E$16</f>
        <v>0</v>
      </c>
      <c r="I23" s="95">
        <f>'AM6_MPS(input)'!$E$17</f>
        <v>0</v>
      </c>
      <c r="J23" s="95" t="str">
        <f>'AM6_MPS(input)'!$E$18</f>
        <v>-</v>
      </c>
      <c r="K23" s="96">
        <f t="shared" si="0"/>
        <v>0</v>
      </c>
      <c r="L23" s="107"/>
      <c r="M23" s="97">
        <f>'AM6_MPS(input)'!$E$21</f>
        <v>1200</v>
      </c>
      <c r="N23" s="108"/>
      <c r="O23" s="109"/>
      <c r="P23" s="110"/>
      <c r="Q23" s="98">
        <f t="shared" si="1"/>
        <v>0</v>
      </c>
      <c r="S23" s="77"/>
    </row>
    <row r="24" spans="1:22" x14ac:dyDescent="0.15">
      <c r="B24" s="210"/>
      <c r="C24" s="146">
        <v>17</v>
      </c>
      <c r="D24" s="11"/>
      <c r="E24" s="11"/>
      <c r="F24" s="35"/>
      <c r="G24" s="94">
        <f>'AM6_MPS(input)'!$E$15</f>
        <v>0.56640000000000001</v>
      </c>
      <c r="H24" s="95">
        <f>'AM6_MPS(input)'!$E$16</f>
        <v>0</v>
      </c>
      <c r="I24" s="95">
        <f>'AM6_MPS(input)'!$E$17</f>
        <v>0</v>
      </c>
      <c r="J24" s="95" t="str">
        <f>'AM6_MPS(input)'!$E$18</f>
        <v>-</v>
      </c>
      <c r="K24" s="96">
        <f t="shared" si="0"/>
        <v>0</v>
      </c>
      <c r="L24" s="107"/>
      <c r="M24" s="97">
        <f>'AM6_MPS(input)'!$E$21</f>
        <v>1200</v>
      </c>
      <c r="N24" s="108"/>
      <c r="O24" s="109"/>
      <c r="P24" s="110"/>
      <c r="Q24" s="98">
        <f t="shared" si="1"/>
        <v>0</v>
      </c>
      <c r="S24" s="77"/>
    </row>
    <row r="25" spans="1:22" x14ac:dyDescent="0.15">
      <c r="B25" s="210"/>
      <c r="C25" s="146">
        <v>18</v>
      </c>
      <c r="D25" s="11"/>
      <c r="E25" s="11"/>
      <c r="F25" s="35"/>
      <c r="G25" s="94">
        <f>'AM6_MPS(input)'!$E$15</f>
        <v>0.56640000000000001</v>
      </c>
      <c r="H25" s="95">
        <f>'AM6_MPS(input)'!$E$16</f>
        <v>0</v>
      </c>
      <c r="I25" s="95">
        <f>'AM6_MPS(input)'!$E$17</f>
        <v>0</v>
      </c>
      <c r="J25" s="95" t="str">
        <f>'AM6_MPS(input)'!$E$18</f>
        <v>-</v>
      </c>
      <c r="K25" s="96">
        <f t="shared" si="0"/>
        <v>0</v>
      </c>
      <c r="L25" s="107"/>
      <c r="M25" s="97">
        <f>'AM6_MPS(input)'!$E$21</f>
        <v>1200</v>
      </c>
      <c r="N25" s="108"/>
      <c r="O25" s="109"/>
      <c r="P25" s="110"/>
      <c r="Q25" s="98">
        <f t="shared" si="1"/>
        <v>0</v>
      </c>
      <c r="S25" s="77"/>
    </row>
    <row r="26" spans="1:22" x14ac:dyDescent="0.15">
      <c r="B26" s="210"/>
      <c r="C26" s="146">
        <v>19</v>
      </c>
      <c r="D26" s="11"/>
      <c r="E26" s="11"/>
      <c r="F26" s="35"/>
      <c r="G26" s="94">
        <f>'AM6_MPS(input)'!$E$15</f>
        <v>0.56640000000000001</v>
      </c>
      <c r="H26" s="95">
        <f>'AM6_MPS(input)'!$E$16</f>
        <v>0</v>
      </c>
      <c r="I26" s="95">
        <f>'AM6_MPS(input)'!$E$17</f>
        <v>0</v>
      </c>
      <c r="J26" s="95" t="str">
        <f>'AM6_MPS(input)'!$E$18</f>
        <v>-</v>
      </c>
      <c r="K26" s="96">
        <f t="shared" si="0"/>
        <v>0</v>
      </c>
      <c r="L26" s="107"/>
      <c r="M26" s="97">
        <f>'AM6_MPS(input)'!$E$21</f>
        <v>1200</v>
      </c>
      <c r="N26" s="108"/>
      <c r="O26" s="109"/>
      <c r="P26" s="110"/>
      <c r="Q26" s="98">
        <f t="shared" si="1"/>
        <v>0</v>
      </c>
      <c r="S26" s="77"/>
    </row>
    <row r="27" spans="1:22" x14ac:dyDescent="0.15">
      <c r="B27" s="210"/>
      <c r="C27" s="146">
        <v>20</v>
      </c>
      <c r="D27" s="11"/>
      <c r="E27" s="11"/>
      <c r="F27" s="35"/>
      <c r="G27" s="94">
        <f>'AM6_MPS(input)'!$E$15</f>
        <v>0.56640000000000001</v>
      </c>
      <c r="H27" s="95">
        <f>'AM6_MPS(input)'!$E$16</f>
        <v>0</v>
      </c>
      <c r="I27" s="95">
        <f>'AM6_MPS(input)'!$E$17</f>
        <v>0</v>
      </c>
      <c r="J27" s="95" t="str">
        <f>'AM6_MPS(input)'!$E$18</f>
        <v>-</v>
      </c>
      <c r="K27" s="96">
        <f t="shared" si="0"/>
        <v>0</v>
      </c>
      <c r="L27" s="107"/>
      <c r="M27" s="97">
        <f>'AM6_MPS(input)'!$E$21</f>
        <v>1200</v>
      </c>
      <c r="N27" s="108"/>
      <c r="O27" s="109"/>
      <c r="P27" s="110"/>
      <c r="Q27" s="98">
        <f t="shared" si="1"/>
        <v>0</v>
      </c>
      <c r="S27" s="77"/>
    </row>
    <row r="28" spans="1:22" ht="15" x14ac:dyDescent="0.15">
      <c r="B28" s="210"/>
      <c r="C28" s="99" t="s">
        <v>44</v>
      </c>
      <c r="D28" s="136" t="s">
        <v>36</v>
      </c>
      <c r="E28" s="136" t="s">
        <v>36</v>
      </c>
      <c r="F28" s="136" t="s">
        <v>36</v>
      </c>
      <c r="G28" s="136" t="s">
        <v>36</v>
      </c>
      <c r="H28" s="136" t="s">
        <v>36</v>
      </c>
      <c r="I28" s="136" t="s">
        <v>36</v>
      </c>
      <c r="J28" s="136" t="s">
        <v>36</v>
      </c>
      <c r="K28" s="136" t="s">
        <v>36</v>
      </c>
      <c r="L28" s="136" t="s">
        <v>36</v>
      </c>
      <c r="M28" s="136" t="s">
        <v>36</v>
      </c>
      <c r="N28" s="136" t="s">
        <v>36</v>
      </c>
      <c r="O28" s="136" t="s">
        <v>36</v>
      </c>
      <c r="P28" s="136" t="s">
        <v>36</v>
      </c>
      <c r="Q28" s="144">
        <f>SUMIF(Q8:Q27,"&gt;0",Q8:Q27)</f>
        <v>3870.6414169048994</v>
      </c>
      <c r="S28" s="77"/>
    </row>
    <row r="29" spans="1:22" x14ac:dyDescent="0.15">
      <c r="V29" s="77"/>
    </row>
    <row r="30" spans="1:22" ht="15" x14ac:dyDescent="0.15">
      <c r="A30" s="78" t="s">
        <v>172</v>
      </c>
      <c r="V30" s="77"/>
    </row>
    <row r="31" spans="1:22" ht="55.15" customHeight="1" x14ac:dyDescent="0.15">
      <c r="B31" s="79"/>
      <c r="C31" s="235" t="s">
        <v>98</v>
      </c>
      <c r="D31" s="236"/>
      <c r="E31" s="237"/>
      <c r="F31" s="80" t="s">
        <v>45</v>
      </c>
      <c r="G31" s="232" t="s">
        <v>37</v>
      </c>
      <c r="H31" s="233"/>
      <c r="I31" s="233"/>
      <c r="J31" s="234"/>
      <c r="K31" s="102" t="s">
        <v>180</v>
      </c>
    </row>
    <row r="32" spans="1:22" ht="18.75" x14ac:dyDescent="0.15">
      <c r="B32" s="82" t="s">
        <v>38</v>
      </c>
      <c r="C32" s="83" t="s">
        <v>119</v>
      </c>
      <c r="D32" s="83" t="s">
        <v>90</v>
      </c>
      <c r="E32" s="83" t="s">
        <v>85</v>
      </c>
      <c r="F32" s="103" t="s">
        <v>118</v>
      </c>
      <c r="G32" s="65" t="s">
        <v>3</v>
      </c>
      <c r="H32" s="65" t="s">
        <v>3</v>
      </c>
      <c r="I32" s="65" t="s">
        <v>3</v>
      </c>
      <c r="J32" s="65" t="s">
        <v>3</v>
      </c>
      <c r="K32" s="85" t="s">
        <v>51</v>
      </c>
    </row>
    <row r="33" spans="2:11" ht="169.9" customHeight="1" x14ac:dyDescent="0.15">
      <c r="B33" s="82" t="s">
        <v>39</v>
      </c>
      <c r="C33" s="86" t="s">
        <v>120</v>
      </c>
      <c r="D33" s="86" t="s">
        <v>91</v>
      </c>
      <c r="E33" s="86" t="s">
        <v>92</v>
      </c>
      <c r="F33" s="60" t="s">
        <v>131</v>
      </c>
      <c r="G33" s="87" t="s">
        <v>4</v>
      </c>
      <c r="H33" s="88" t="s">
        <v>50</v>
      </c>
      <c r="I33" s="88" t="s">
        <v>27</v>
      </c>
      <c r="J33" s="88" t="s">
        <v>28</v>
      </c>
      <c r="K33" s="91" t="s">
        <v>128</v>
      </c>
    </row>
    <row r="34" spans="2:11" ht="27.6" customHeight="1" x14ac:dyDescent="0.15">
      <c r="B34" s="82" t="s">
        <v>40</v>
      </c>
      <c r="C34" s="92" t="s">
        <v>41</v>
      </c>
      <c r="D34" s="92" t="s">
        <v>41</v>
      </c>
      <c r="E34" s="92" t="s">
        <v>41</v>
      </c>
      <c r="F34" s="104" t="s">
        <v>1</v>
      </c>
      <c r="G34" s="59" t="s">
        <v>5</v>
      </c>
      <c r="H34" s="59" t="s">
        <v>5</v>
      </c>
      <c r="I34" s="59" t="s">
        <v>5</v>
      </c>
      <c r="J34" s="59" t="s">
        <v>5</v>
      </c>
      <c r="K34" s="92" t="s">
        <v>42</v>
      </c>
    </row>
    <row r="35" spans="2:11" x14ac:dyDescent="0.15">
      <c r="B35" s="210" t="s">
        <v>43</v>
      </c>
      <c r="C35" s="11">
        <v>1</v>
      </c>
      <c r="D35" s="11"/>
      <c r="E35" s="11"/>
      <c r="F35" s="97">
        <f>F8</f>
        <v>115.2</v>
      </c>
      <c r="G35" s="105">
        <f>'AM6_MPS(input)'!$E$15</f>
        <v>0.56640000000000001</v>
      </c>
      <c r="H35" s="106">
        <f>'AM6_MPS(input)'!$E$16</f>
        <v>0</v>
      </c>
      <c r="I35" s="106">
        <f>'AM6_MPS(input)'!$E$17</f>
        <v>0</v>
      </c>
      <c r="J35" s="106" t="str">
        <f>'AM6_MPS(input)'!$E$18</f>
        <v>-</v>
      </c>
      <c r="K35" s="98">
        <f>IFERROR(F35*SMALL(G35:J35,COUNTIF(G35:J35,0)+1),0)</f>
        <v>65.249279999999999</v>
      </c>
    </row>
    <row r="36" spans="2:11" x14ac:dyDescent="0.15">
      <c r="B36" s="210"/>
      <c r="C36" s="11">
        <v>2</v>
      </c>
      <c r="D36" s="11"/>
      <c r="E36" s="11"/>
      <c r="F36" s="97">
        <f t="shared" ref="F36:F54" si="2">F9</f>
        <v>326.40000000000003</v>
      </c>
      <c r="G36" s="105">
        <f>'AM6_MPS(input)'!$E$15</f>
        <v>0.56640000000000001</v>
      </c>
      <c r="H36" s="106">
        <f>'AM6_MPS(input)'!$E$16</f>
        <v>0</v>
      </c>
      <c r="I36" s="106">
        <f>'AM6_MPS(input)'!$E$17</f>
        <v>0</v>
      </c>
      <c r="J36" s="106" t="str">
        <f>'AM6_MPS(input)'!$E$18</f>
        <v>-</v>
      </c>
      <c r="K36" s="98">
        <f t="shared" ref="K36:K54" si="3">IFERROR(F36*SMALL(G36:J36,COUNTIF(G36:J36,0)+1),0)</f>
        <v>184.87296000000003</v>
      </c>
    </row>
    <row r="37" spans="2:11" x14ac:dyDescent="0.15">
      <c r="B37" s="210"/>
      <c r="C37" s="11">
        <v>3</v>
      </c>
      <c r="D37" s="11"/>
      <c r="E37" s="11"/>
      <c r="F37" s="97">
        <f t="shared" si="2"/>
        <v>336</v>
      </c>
      <c r="G37" s="105">
        <f>'AM6_MPS(input)'!$E$15</f>
        <v>0.56640000000000001</v>
      </c>
      <c r="H37" s="106">
        <f>'AM6_MPS(input)'!$E$16</f>
        <v>0</v>
      </c>
      <c r="I37" s="106">
        <f>'AM6_MPS(input)'!$E$17</f>
        <v>0</v>
      </c>
      <c r="J37" s="106" t="str">
        <f>'AM6_MPS(input)'!$E$18</f>
        <v>-</v>
      </c>
      <c r="K37" s="98">
        <f t="shared" si="3"/>
        <v>190.31040000000002</v>
      </c>
    </row>
    <row r="38" spans="2:11" x14ac:dyDescent="0.15">
      <c r="B38" s="210"/>
      <c r="C38" s="11">
        <v>4</v>
      </c>
      <c r="D38" s="11"/>
      <c r="E38" s="11"/>
      <c r="F38" s="97">
        <f t="shared" si="2"/>
        <v>0</v>
      </c>
      <c r="G38" s="105">
        <f>'AM6_MPS(input)'!$E$15</f>
        <v>0.56640000000000001</v>
      </c>
      <c r="H38" s="106">
        <f>'AM6_MPS(input)'!$E$16</f>
        <v>0</v>
      </c>
      <c r="I38" s="106">
        <f>'AM6_MPS(input)'!$E$17</f>
        <v>0</v>
      </c>
      <c r="J38" s="106" t="str">
        <f>'AM6_MPS(input)'!$E$18</f>
        <v>-</v>
      </c>
      <c r="K38" s="98">
        <f t="shared" si="3"/>
        <v>0</v>
      </c>
    </row>
    <row r="39" spans="2:11" x14ac:dyDescent="0.15">
      <c r="B39" s="210"/>
      <c r="C39" s="11">
        <v>5</v>
      </c>
      <c r="D39" s="11"/>
      <c r="E39" s="11"/>
      <c r="F39" s="97">
        <f t="shared" si="2"/>
        <v>0</v>
      </c>
      <c r="G39" s="105">
        <f>'AM6_MPS(input)'!$E$15</f>
        <v>0.56640000000000001</v>
      </c>
      <c r="H39" s="106">
        <f>'AM6_MPS(input)'!$E$16</f>
        <v>0</v>
      </c>
      <c r="I39" s="106">
        <f>'AM6_MPS(input)'!$E$17</f>
        <v>0</v>
      </c>
      <c r="J39" s="106" t="str">
        <f>'AM6_MPS(input)'!$E$18</f>
        <v>-</v>
      </c>
      <c r="K39" s="98">
        <f t="shared" si="3"/>
        <v>0</v>
      </c>
    </row>
    <row r="40" spans="2:11" x14ac:dyDescent="0.15">
      <c r="B40" s="210"/>
      <c r="C40" s="11">
        <v>6</v>
      </c>
      <c r="D40" s="11"/>
      <c r="E40" s="11"/>
      <c r="F40" s="97">
        <f t="shared" si="2"/>
        <v>0</v>
      </c>
      <c r="G40" s="105">
        <f>'AM6_MPS(input)'!$E$15</f>
        <v>0.56640000000000001</v>
      </c>
      <c r="H40" s="106">
        <f>'AM6_MPS(input)'!$E$16</f>
        <v>0</v>
      </c>
      <c r="I40" s="106">
        <f>'AM6_MPS(input)'!$E$17</f>
        <v>0</v>
      </c>
      <c r="J40" s="106" t="str">
        <f>'AM6_MPS(input)'!$E$18</f>
        <v>-</v>
      </c>
      <c r="K40" s="98">
        <f t="shared" si="3"/>
        <v>0</v>
      </c>
    </row>
    <row r="41" spans="2:11" x14ac:dyDescent="0.15">
      <c r="B41" s="210"/>
      <c r="C41" s="11">
        <v>7</v>
      </c>
      <c r="D41" s="11"/>
      <c r="E41" s="11"/>
      <c r="F41" s="97">
        <f t="shared" si="2"/>
        <v>0</v>
      </c>
      <c r="G41" s="105">
        <f>'AM6_MPS(input)'!$E$15</f>
        <v>0.56640000000000001</v>
      </c>
      <c r="H41" s="106">
        <f>'AM6_MPS(input)'!$E$16</f>
        <v>0</v>
      </c>
      <c r="I41" s="106">
        <f>'AM6_MPS(input)'!$E$17</f>
        <v>0</v>
      </c>
      <c r="J41" s="106" t="str">
        <f>'AM6_MPS(input)'!$E$18</f>
        <v>-</v>
      </c>
      <c r="K41" s="98">
        <f t="shared" si="3"/>
        <v>0</v>
      </c>
    </row>
    <row r="42" spans="2:11" x14ac:dyDescent="0.15">
      <c r="B42" s="210"/>
      <c r="C42" s="11">
        <v>8</v>
      </c>
      <c r="D42" s="11"/>
      <c r="E42" s="11"/>
      <c r="F42" s="97">
        <f t="shared" si="2"/>
        <v>0</v>
      </c>
      <c r="G42" s="105">
        <f>'AM6_MPS(input)'!$E$15</f>
        <v>0.56640000000000001</v>
      </c>
      <c r="H42" s="106">
        <f>'AM6_MPS(input)'!$E$16</f>
        <v>0</v>
      </c>
      <c r="I42" s="106">
        <f>'AM6_MPS(input)'!$E$17</f>
        <v>0</v>
      </c>
      <c r="J42" s="106" t="str">
        <f>'AM6_MPS(input)'!$E$18</f>
        <v>-</v>
      </c>
      <c r="K42" s="98">
        <f t="shared" si="3"/>
        <v>0</v>
      </c>
    </row>
    <row r="43" spans="2:11" x14ac:dyDescent="0.15">
      <c r="B43" s="210"/>
      <c r="C43" s="11">
        <v>9</v>
      </c>
      <c r="D43" s="11"/>
      <c r="E43" s="11"/>
      <c r="F43" s="97">
        <f t="shared" si="2"/>
        <v>0</v>
      </c>
      <c r="G43" s="105">
        <f>'AM6_MPS(input)'!$E$15</f>
        <v>0.56640000000000001</v>
      </c>
      <c r="H43" s="106">
        <f>'AM6_MPS(input)'!$E$16</f>
        <v>0</v>
      </c>
      <c r="I43" s="106">
        <f>'AM6_MPS(input)'!$E$17</f>
        <v>0</v>
      </c>
      <c r="J43" s="106" t="str">
        <f>'AM6_MPS(input)'!$E$18</f>
        <v>-</v>
      </c>
      <c r="K43" s="98">
        <f t="shared" si="3"/>
        <v>0</v>
      </c>
    </row>
    <row r="44" spans="2:11" x14ac:dyDescent="0.15">
      <c r="B44" s="210"/>
      <c r="C44" s="11">
        <v>10</v>
      </c>
      <c r="D44" s="11"/>
      <c r="E44" s="11"/>
      <c r="F44" s="97">
        <f t="shared" si="2"/>
        <v>0</v>
      </c>
      <c r="G44" s="105">
        <f>'AM6_MPS(input)'!$E$15</f>
        <v>0.56640000000000001</v>
      </c>
      <c r="H44" s="106">
        <f>'AM6_MPS(input)'!$E$16</f>
        <v>0</v>
      </c>
      <c r="I44" s="106">
        <f>'AM6_MPS(input)'!$E$17</f>
        <v>0</v>
      </c>
      <c r="J44" s="106" t="str">
        <f>'AM6_MPS(input)'!$E$18</f>
        <v>-</v>
      </c>
      <c r="K44" s="98">
        <f t="shared" si="3"/>
        <v>0</v>
      </c>
    </row>
    <row r="45" spans="2:11" x14ac:dyDescent="0.15">
      <c r="B45" s="210"/>
      <c r="C45" s="11">
        <v>11</v>
      </c>
      <c r="D45" s="11"/>
      <c r="E45" s="11"/>
      <c r="F45" s="97">
        <f t="shared" si="2"/>
        <v>0</v>
      </c>
      <c r="G45" s="105">
        <f>'AM6_MPS(input)'!$E$15</f>
        <v>0.56640000000000001</v>
      </c>
      <c r="H45" s="106">
        <f>'AM6_MPS(input)'!$E$16</f>
        <v>0</v>
      </c>
      <c r="I45" s="106">
        <f>'AM6_MPS(input)'!$E$17</f>
        <v>0</v>
      </c>
      <c r="J45" s="106" t="str">
        <f>'AM6_MPS(input)'!$E$18</f>
        <v>-</v>
      </c>
      <c r="K45" s="98">
        <f t="shared" si="3"/>
        <v>0</v>
      </c>
    </row>
    <row r="46" spans="2:11" x14ac:dyDescent="0.15">
      <c r="B46" s="210"/>
      <c r="C46" s="11">
        <v>12</v>
      </c>
      <c r="D46" s="11"/>
      <c r="E46" s="11"/>
      <c r="F46" s="97">
        <f t="shared" si="2"/>
        <v>0</v>
      </c>
      <c r="G46" s="105">
        <f>'AM6_MPS(input)'!$E$15</f>
        <v>0.56640000000000001</v>
      </c>
      <c r="H46" s="106">
        <f>'AM6_MPS(input)'!$E$16</f>
        <v>0</v>
      </c>
      <c r="I46" s="106">
        <f>'AM6_MPS(input)'!$E$17</f>
        <v>0</v>
      </c>
      <c r="J46" s="106" t="str">
        <f>'AM6_MPS(input)'!$E$18</f>
        <v>-</v>
      </c>
      <c r="K46" s="98">
        <f t="shared" si="3"/>
        <v>0</v>
      </c>
    </row>
    <row r="47" spans="2:11" x14ac:dyDescent="0.15">
      <c r="B47" s="210"/>
      <c r="C47" s="11">
        <v>13</v>
      </c>
      <c r="D47" s="11"/>
      <c r="E47" s="11"/>
      <c r="F47" s="97">
        <f t="shared" si="2"/>
        <v>0</v>
      </c>
      <c r="G47" s="105">
        <f>'AM6_MPS(input)'!$E$15</f>
        <v>0.56640000000000001</v>
      </c>
      <c r="H47" s="106">
        <f>'AM6_MPS(input)'!$E$16</f>
        <v>0</v>
      </c>
      <c r="I47" s="106">
        <f>'AM6_MPS(input)'!$E$17</f>
        <v>0</v>
      </c>
      <c r="J47" s="106" t="str">
        <f>'AM6_MPS(input)'!$E$18</f>
        <v>-</v>
      </c>
      <c r="K47" s="98">
        <f t="shared" si="3"/>
        <v>0</v>
      </c>
    </row>
    <row r="48" spans="2:11" x14ac:dyDescent="0.15">
      <c r="B48" s="210"/>
      <c r="C48" s="11">
        <v>14</v>
      </c>
      <c r="D48" s="11"/>
      <c r="E48" s="11"/>
      <c r="F48" s="97">
        <f t="shared" si="2"/>
        <v>0</v>
      </c>
      <c r="G48" s="105">
        <f>'AM6_MPS(input)'!$E$15</f>
        <v>0.56640000000000001</v>
      </c>
      <c r="H48" s="106">
        <f>'AM6_MPS(input)'!$E$16</f>
        <v>0</v>
      </c>
      <c r="I48" s="106">
        <f>'AM6_MPS(input)'!$E$17</f>
        <v>0</v>
      </c>
      <c r="J48" s="106" t="str">
        <f>'AM6_MPS(input)'!$E$18</f>
        <v>-</v>
      </c>
      <c r="K48" s="98">
        <f t="shared" si="3"/>
        <v>0</v>
      </c>
    </row>
    <row r="49" spans="2:11" x14ac:dyDescent="0.15">
      <c r="B49" s="210"/>
      <c r="C49" s="11">
        <v>15</v>
      </c>
      <c r="D49" s="11"/>
      <c r="E49" s="11"/>
      <c r="F49" s="97">
        <f t="shared" si="2"/>
        <v>0</v>
      </c>
      <c r="G49" s="105">
        <f>'AM6_MPS(input)'!$E$15</f>
        <v>0.56640000000000001</v>
      </c>
      <c r="H49" s="106">
        <f>'AM6_MPS(input)'!$E$16</f>
        <v>0</v>
      </c>
      <c r="I49" s="106">
        <f>'AM6_MPS(input)'!$E$17</f>
        <v>0</v>
      </c>
      <c r="J49" s="106" t="str">
        <f>'AM6_MPS(input)'!$E$18</f>
        <v>-</v>
      </c>
      <c r="K49" s="98">
        <f t="shared" si="3"/>
        <v>0</v>
      </c>
    </row>
    <row r="50" spans="2:11" x14ac:dyDescent="0.15">
      <c r="B50" s="210"/>
      <c r="C50" s="11">
        <v>16</v>
      </c>
      <c r="D50" s="11"/>
      <c r="E50" s="11"/>
      <c r="F50" s="97">
        <f t="shared" si="2"/>
        <v>0</v>
      </c>
      <c r="G50" s="105">
        <f>'AM6_MPS(input)'!$E$15</f>
        <v>0.56640000000000001</v>
      </c>
      <c r="H50" s="106">
        <f>'AM6_MPS(input)'!$E$16</f>
        <v>0</v>
      </c>
      <c r="I50" s="106">
        <f>'AM6_MPS(input)'!$E$17</f>
        <v>0</v>
      </c>
      <c r="J50" s="106" t="str">
        <f>'AM6_MPS(input)'!$E$18</f>
        <v>-</v>
      </c>
      <c r="K50" s="98">
        <f t="shared" si="3"/>
        <v>0</v>
      </c>
    </row>
    <row r="51" spans="2:11" x14ac:dyDescent="0.15">
      <c r="B51" s="210"/>
      <c r="C51" s="11">
        <v>17</v>
      </c>
      <c r="D51" s="11"/>
      <c r="E51" s="11"/>
      <c r="F51" s="97">
        <f t="shared" si="2"/>
        <v>0</v>
      </c>
      <c r="G51" s="105">
        <f>'AM6_MPS(input)'!$E$15</f>
        <v>0.56640000000000001</v>
      </c>
      <c r="H51" s="106">
        <f>'AM6_MPS(input)'!$E$16</f>
        <v>0</v>
      </c>
      <c r="I51" s="106">
        <f>'AM6_MPS(input)'!$E$17</f>
        <v>0</v>
      </c>
      <c r="J51" s="106" t="str">
        <f>'AM6_MPS(input)'!$E$18</f>
        <v>-</v>
      </c>
      <c r="K51" s="98">
        <f t="shared" si="3"/>
        <v>0</v>
      </c>
    </row>
    <row r="52" spans="2:11" x14ac:dyDescent="0.15">
      <c r="B52" s="210"/>
      <c r="C52" s="11">
        <v>18</v>
      </c>
      <c r="D52" s="11"/>
      <c r="E52" s="11"/>
      <c r="F52" s="97">
        <f t="shared" si="2"/>
        <v>0</v>
      </c>
      <c r="G52" s="105">
        <f>'AM6_MPS(input)'!$E$15</f>
        <v>0.56640000000000001</v>
      </c>
      <c r="H52" s="106">
        <f>'AM6_MPS(input)'!$E$16</f>
        <v>0</v>
      </c>
      <c r="I52" s="106">
        <f>'AM6_MPS(input)'!$E$17</f>
        <v>0</v>
      </c>
      <c r="J52" s="106" t="str">
        <f>'AM6_MPS(input)'!$E$18</f>
        <v>-</v>
      </c>
      <c r="K52" s="98">
        <f t="shared" si="3"/>
        <v>0</v>
      </c>
    </row>
    <row r="53" spans="2:11" x14ac:dyDescent="0.15">
      <c r="B53" s="210"/>
      <c r="C53" s="11">
        <v>19</v>
      </c>
      <c r="D53" s="11"/>
      <c r="E53" s="11"/>
      <c r="F53" s="97">
        <f t="shared" si="2"/>
        <v>0</v>
      </c>
      <c r="G53" s="105">
        <f>'AM6_MPS(input)'!$E$15</f>
        <v>0.56640000000000001</v>
      </c>
      <c r="H53" s="106">
        <f>'AM6_MPS(input)'!$E$16</f>
        <v>0</v>
      </c>
      <c r="I53" s="106">
        <f>'AM6_MPS(input)'!$E$17</f>
        <v>0</v>
      </c>
      <c r="J53" s="106" t="str">
        <f>'AM6_MPS(input)'!$E$18</f>
        <v>-</v>
      </c>
      <c r="K53" s="98">
        <f t="shared" si="3"/>
        <v>0</v>
      </c>
    </row>
    <row r="54" spans="2:11" x14ac:dyDescent="0.15">
      <c r="B54" s="210"/>
      <c r="C54" s="11">
        <v>20</v>
      </c>
      <c r="D54" s="11"/>
      <c r="E54" s="11"/>
      <c r="F54" s="97">
        <f t="shared" si="2"/>
        <v>0</v>
      </c>
      <c r="G54" s="105">
        <f>'AM6_MPS(input)'!$E$15</f>
        <v>0.56640000000000001</v>
      </c>
      <c r="H54" s="106">
        <f>'AM6_MPS(input)'!$E$16</f>
        <v>0</v>
      </c>
      <c r="I54" s="106">
        <f>'AM6_MPS(input)'!$E$17</f>
        <v>0</v>
      </c>
      <c r="J54" s="106" t="str">
        <f>'AM6_MPS(input)'!$E$18</f>
        <v>-</v>
      </c>
      <c r="K54" s="98">
        <f t="shared" si="3"/>
        <v>0</v>
      </c>
    </row>
    <row r="55" spans="2:11" ht="15" x14ac:dyDescent="0.15">
      <c r="B55" s="210"/>
      <c r="C55" s="99" t="s">
        <v>44</v>
      </c>
      <c r="D55" s="99"/>
      <c r="E55" s="99"/>
      <c r="F55" s="100" t="s">
        <v>36</v>
      </c>
      <c r="G55" s="100" t="s">
        <v>36</v>
      </c>
      <c r="H55" s="100" t="s">
        <v>36</v>
      </c>
      <c r="I55" s="100" t="s">
        <v>36</v>
      </c>
      <c r="J55" s="100" t="s">
        <v>36</v>
      </c>
      <c r="K55" s="101">
        <f>SUMIF(K35:K54,"&gt;0",K35:K54)</f>
        <v>440.43264000000005</v>
      </c>
    </row>
  </sheetData>
  <sheetProtection password="C763" sheet="1" objects="1" scenarios="1" formatCells="0" formatRows="0"/>
  <mergeCells count="6">
    <mergeCell ref="G4:P4"/>
    <mergeCell ref="B35:B55"/>
    <mergeCell ref="B8:B28"/>
    <mergeCell ref="G31:J31"/>
    <mergeCell ref="C4:E4"/>
    <mergeCell ref="C31:E31"/>
  </mergeCells>
  <phoneticPr fontId="3"/>
  <dataValidations count="1">
    <dataValidation type="list" allowBlank="1" showInputMessage="1" showErrorMessage="1" sqref="P8:P27">
      <formula1>$S$8:$S$10</formula1>
    </dataValidation>
  </dataValidations>
  <printOptions verticalCentered="1"/>
  <pageMargins left="0.70866141732283472" right="0.70866141732283472" top="0.74803149606299213" bottom="0.74803149606299213" header="0.31496062992125984" footer="0.31496062992125984"/>
  <pageSetup paperSize="8"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7</vt:i4>
      </vt:variant>
    </vt:vector>
  </HeadingPairs>
  <TitlesOfParts>
    <vt:vector size="21" baseType="lpstr">
      <vt:lpstr>AM3_MPS(input)</vt:lpstr>
      <vt:lpstr>AM3_MPS(input_separate)</vt:lpstr>
      <vt:lpstr>AM3_MPS(calc_process)</vt:lpstr>
      <vt:lpstr>AM3_MSS</vt:lpstr>
      <vt:lpstr>AM3_MRS(input)</vt:lpstr>
      <vt:lpstr>AM3_MRS(input_separate)</vt:lpstr>
      <vt:lpstr>AM3_MRS(calc_process)</vt:lpstr>
      <vt:lpstr>AM6_MPS(input)</vt:lpstr>
      <vt:lpstr>AM6_MPS(input_separate)</vt:lpstr>
      <vt:lpstr>AM6_MPS(calc_process)</vt:lpstr>
      <vt:lpstr>AM6_MSS</vt:lpstr>
      <vt:lpstr>AM6_MRS(input)</vt:lpstr>
      <vt:lpstr>AM6_MRS(input_separate)</vt:lpstr>
      <vt:lpstr>AM6_MRS(calc_process)</vt:lpstr>
      <vt:lpstr>COP</vt:lpstr>
      <vt:lpstr>'AM3_MPS(calc_process)'!Print_Area</vt:lpstr>
      <vt:lpstr>'AM3_MPS(input)'!Print_Area</vt:lpstr>
      <vt:lpstr>'AM3_MRS(calc_process)'!Print_Area</vt:lpstr>
      <vt:lpstr>'AM3_MRS(input)'!Print_Area</vt:lpstr>
      <vt:lpstr>'AM6_MPS(input)'!Print_Area</vt:lpstr>
      <vt:lpstr>'AM6_MRS(input)'!Print_Area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2018-02-17T10:22:19Z</cp:lastPrinted>
  <dcterms:created xsi:type="dcterms:W3CDTF">2016-01-26T02:23:56Z</dcterms:created>
  <dcterms:modified xsi:type="dcterms:W3CDTF">2018-04-23T01:56:10Z</dcterms:modified>
</cp:coreProperties>
</file>