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C7C3" lockStructure="1"/>
  <bookViews>
    <workbookView xWindow="-15" yWindow="-15" windowWidth="19260" windowHeight="5055" tabRatio="698"/>
  </bookViews>
  <sheets>
    <sheet name="MPS(input)" sheetId="30" r:id="rId1"/>
    <sheet name="MPS(input_separate)" sheetId="32" r:id="rId2"/>
    <sheet name="MPS(calc_process)" sheetId="31" r:id="rId3"/>
    <sheet name="MSS" sheetId="33" r:id="rId4"/>
    <sheet name="MRS(input)" sheetId="34" r:id="rId5"/>
    <sheet name="MRS(input_separate)" sheetId="35" r:id="rId6"/>
    <sheet name="MRS(calc_process)" sheetId="36" r:id="rId7"/>
  </sheets>
  <externalReferences>
    <externalReference r:id="rId8"/>
  </externalReferences>
  <definedNames>
    <definedName name="_xlnm.Print_Area" localSheetId="2">'MPS(calc_process)'!$A$1:$I$26</definedName>
    <definedName name="_xlnm.Print_Area" localSheetId="0">'MPS(input)'!$A$1:$K$27</definedName>
    <definedName name="_xlnm.Print_Area" localSheetId="6">'MRS(calc_process)'!$A$1:$I$26</definedName>
    <definedName name="_xlnm.Print_Area" localSheetId="4">'MRS(input)'!$A$1:$K$27</definedName>
    <definedName name="RdcRFL">'[1]MPS(calc_process)'!$F$22:$F$24</definedName>
  </definedNames>
  <calcPr calcId="145621"/>
</workbook>
</file>

<file path=xl/calcChain.xml><?xml version="1.0" encoding="utf-8"?>
<calcChain xmlns="http://schemas.openxmlformats.org/spreadsheetml/2006/main">
  <c r="I2" i="36" l="1"/>
  <c r="I1" i="36"/>
  <c r="J18" i="34"/>
  <c r="J17" i="34"/>
  <c r="J16" i="34"/>
  <c r="J15" i="34"/>
  <c r="J14" i="34"/>
  <c r="G18" i="34"/>
  <c r="G17" i="34"/>
  <c r="G16" i="34"/>
  <c r="G15" i="34"/>
  <c r="G14" i="34"/>
  <c r="E18" i="34"/>
  <c r="E16" i="34"/>
  <c r="E14" i="34"/>
  <c r="K2" i="34"/>
  <c r="K1" i="34"/>
  <c r="F16" i="36" l="1"/>
  <c r="F24" i="35" s="1"/>
  <c r="I25" i="35"/>
  <c r="K24" i="35"/>
  <c r="J24" i="35"/>
  <c r="O24" i="35" s="1"/>
  <c r="H24" i="35"/>
  <c r="G24" i="35"/>
  <c r="K23" i="35"/>
  <c r="J23" i="35"/>
  <c r="O23" i="35" s="1"/>
  <c r="H23" i="35"/>
  <c r="G23" i="35"/>
  <c r="K22" i="35"/>
  <c r="J22" i="35"/>
  <c r="O22" i="35" s="1"/>
  <c r="H22" i="35"/>
  <c r="G22" i="35"/>
  <c r="K21" i="35"/>
  <c r="J21" i="35"/>
  <c r="O21" i="35" s="1"/>
  <c r="H21" i="35"/>
  <c r="G21" i="35"/>
  <c r="K20" i="35"/>
  <c r="J20" i="35"/>
  <c r="O20" i="35" s="1"/>
  <c r="H20" i="35"/>
  <c r="G20" i="35"/>
  <c r="K19" i="35"/>
  <c r="J19" i="35"/>
  <c r="O19" i="35" s="1"/>
  <c r="H19" i="35"/>
  <c r="G19" i="35"/>
  <c r="K18" i="35"/>
  <c r="J18" i="35"/>
  <c r="O18" i="35" s="1"/>
  <c r="H18" i="35"/>
  <c r="G18" i="35"/>
  <c r="K17" i="35"/>
  <c r="J17" i="35"/>
  <c r="O17" i="35" s="1"/>
  <c r="H17" i="35"/>
  <c r="G17" i="35"/>
  <c r="K16" i="35"/>
  <c r="J16" i="35"/>
  <c r="O16" i="35" s="1"/>
  <c r="H16" i="35"/>
  <c r="G16" i="35"/>
  <c r="K15" i="35"/>
  <c r="J15" i="35"/>
  <c r="O15" i="35" s="1"/>
  <c r="H15" i="35"/>
  <c r="G15" i="35"/>
  <c r="K14" i="35"/>
  <c r="J14" i="35"/>
  <c r="O14" i="35" s="1"/>
  <c r="H14" i="35"/>
  <c r="G14" i="35"/>
  <c r="K13" i="35"/>
  <c r="J13" i="35"/>
  <c r="O13" i="35" s="1"/>
  <c r="H13" i="35"/>
  <c r="G13" i="35"/>
  <c r="K12" i="35"/>
  <c r="J12" i="35"/>
  <c r="O12" i="35" s="1"/>
  <c r="H12" i="35"/>
  <c r="G12" i="35"/>
  <c r="K11" i="35"/>
  <c r="J11" i="35"/>
  <c r="O11" i="35" s="1"/>
  <c r="H11" i="35"/>
  <c r="G11" i="35"/>
  <c r="K10" i="35"/>
  <c r="J10" i="35"/>
  <c r="O10" i="35" s="1"/>
  <c r="H10" i="35"/>
  <c r="G10" i="35"/>
  <c r="K9" i="35"/>
  <c r="J9" i="35"/>
  <c r="O9" i="35" s="1"/>
  <c r="H9" i="35"/>
  <c r="G9" i="35"/>
  <c r="K8" i="35"/>
  <c r="J8" i="35"/>
  <c r="O8" i="35" s="1"/>
  <c r="H8" i="35"/>
  <c r="G8" i="35"/>
  <c r="K7" i="35"/>
  <c r="J7" i="35"/>
  <c r="O7" i="35" s="1"/>
  <c r="H7" i="35"/>
  <c r="G7" i="35"/>
  <c r="K6" i="35"/>
  <c r="J6" i="35"/>
  <c r="O6" i="35" s="1"/>
  <c r="H6" i="35"/>
  <c r="G6" i="35"/>
  <c r="K5" i="35"/>
  <c r="J5" i="35"/>
  <c r="O5" i="35" s="1"/>
  <c r="H5" i="35"/>
  <c r="G5" i="35"/>
  <c r="C2" i="33"/>
  <c r="C1" i="33"/>
  <c r="L24" i="35" l="1"/>
  <c r="M24" i="35" s="1"/>
  <c r="N24" i="35"/>
  <c r="O25" i="35"/>
  <c r="G12" i="36" s="1"/>
  <c r="F5" i="35"/>
  <c r="F7" i="35"/>
  <c r="F9" i="35"/>
  <c r="F13" i="35"/>
  <c r="F11" i="35"/>
  <c r="F15" i="35"/>
  <c r="F17" i="35"/>
  <c r="F19" i="35"/>
  <c r="F21" i="35"/>
  <c r="F23" i="35"/>
  <c r="F6" i="35"/>
  <c r="F8" i="35"/>
  <c r="F10" i="35"/>
  <c r="F12" i="35"/>
  <c r="F14" i="35"/>
  <c r="F16" i="35"/>
  <c r="F18" i="35"/>
  <c r="F20" i="35"/>
  <c r="F22" i="35"/>
  <c r="P24" i="35" l="1"/>
  <c r="L14" i="35"/>
  <c r="M14" i="35" s="1"/>
  <c r="N14" i="35"/>
  <c r="N17" i="35"/>
  <c r="L17" i="35"/>
  <c r="M17" i="35" s="1"/>
  <c r="L16" i="35"/>
  <c r="M16" i="35" s="1"/>
  <c r="N16" i="35"/>
  <c r="L8" i="35"/>
  <c r="M8" i="35" s="1"/>
  <c r="N8" i="35"/>
  <c r="N19" i="35"/>
  <c r="L19" i="35"/>
  <c r="M19" i="35" s="1"/>
  <c r="N13" i="35"/>
  <c r="L13" i="35"/>
  <c r="M13" i="35" s="1"/>
  <c r="L20" i="35"/>
  <c r="M20" i="35" s="1"/>
  <c r="N20" i="35"/>
  <c r="L12" i="35"/>
  <c r="M12" i="35" s="1"/>
  <c r="N12" i="35"/>
  <c r="N23" i="35"/>
  <c r="L23" i="35"/>
  <c r="M23" i="35" s="1"/>
  <c r="N15" i="35"/>
  <c r="L15" i="35"/>
  <c r="M15" i="35" s="1"/>
  <c r="N7" i="35"/>
  <c r="L7" i="35"/>
  <c r="M7" i="35" s="1"/>
  <c r="L22" i="35"/>
  <c r="M22" i="35" s="1"/>
  <c r="N22" i="35"/>
  <c r="L6" i="35"/>
  <c r="M6" i="35" s="1"/>
  <c r="N6" i="35"/>
  <c r="N9" i="35"/>
  <c r="L9" i="35"/>
  <c r="M9" i="35" s="1"/>
  <c r="L18" i="35"/>
  <c r="M18" i="35" s="1"/>
  <c r="N18" i="35"/>
  <c r="L10" i="35"/>
  <c r="M10" i="35" s="1"/>
  <c r="N10" i="35"/>
  <c r="N21" i="35"/>
  <c r="L21" i="35"/>
  <c r="M21" i="35" s="1"/>
  <c r="N11" i="35"/>
  <c r="L11" i="35"/>
  <c r="M11" i="35" s="1"/>
  <c r="N5" i="35"/>
  <c r="L5" i="35"/>
  <c r="M5" i="35" s="1"/>
  <c r="P13" i="35" l="1"/>
  <c r="P17" i="35"/>
  <c r="P18" i="35"/>
  <c r="P6" i="35"/>
  <c r="P20" i="35"/>
  <c r="P16" i="35"/>
  <c r="P14" i="35"/>
  <c r="P10" i="35"/>
  <c r="P22" i="35"/>
  <c r="P12" i="35"/>
  <c r="M25" i="35"/>
  <c r="G9" i="36" s="1"/>
  <c r="G8" i="36" s="1"/>
  <c r="P5" i="35"/>
  <c r="P11" i="35"/>
  <c r="P9" i="35"/>
  <c r="P15" i="35"/>
  <c r="N25" i="35"/>
  <c r="G13" i="36" s="1"/>
  <c r="G11" i="36" s="1"/>
  <c r="P19" i="35"/>
  <c r="P21" i="35"/>
  <c r="P7" i="35"/>
  <c r="P23" i="35"/>
  <c r="P8" i="35"/>
  <c r="G6" i="36" l="1"/>
  <c r="D22" i="34" s="1"/>
  <c r="P25" i="35"/>
  <c r="I1" i="31"/>
  <c r="G24" i="32" l="1"/>
  <c r="G23" i="32"/>
  <c r="G22" i="32"/>
  <c r="G21" i="32"/>
  <c r="G20" i="32"/>
  <c r="G19" i="32"/>
  <c r="G18" i="32"/>
  <c r="G17" i="32"/>
  <c r="G16" i="32"/>
  <c r="G15" i="32"/>
  <c r="G14" i="32"/>
  <c r="G13" i="32"/>
  <c r="G12" i="32"/>
  <c r="G11" i="32"/>
  <c r="G10" i="32"/>
  <c r="G9" i="32"/>
  <c r="G8" i="32"/>
  <c r="G7" i="32"/>
  <c r="G6" i="32"/>
  <c r="G5" i="32"/>
  <c r="J6" i="32"/>
  <c r="J7" i="32"/>
  <c r="J8" i="32"/>
  <c r="J9" i="32"/>
  <c r="J10" i="32"/>
  <c r="J11" i="32"/>
  <c r="J12" i="32"/>
  <c r="J13" i="32"/>
  <c r="J14" i="32"/>
  <c r="J15" i="32"/>
  <c r="J16" i="32"/>
  <c r="J17" i="32"/>
  <c r="J18" i="32"/>
  <c r="J19" i="32"/>
  <c r="J20" i="32"/>
  <c r="J21" i="32"/>
  <c r="J22" i="32"/>
  <c r="J23" i="32"/>
  <c r="J24" i="32"/>
  <c r="J5" i="32"/>
  <c r="F16" i="31"/>
  <c r="E24" i="32" s="1"/>
  <c r="E10" i="32" l="1"/>
  <c r="E17" i="32"/>
  <c r="E5" i="32"/>
  <c r="E20" i="32"/>
  <c r="E6" i="32"/>
  <c r="E14" i="32"/>
  <c r="E21" i="32"/>
  <c r="E12" i="32"/>
  <c r="E9" i="32"/>
  <c r="E16" i="32"/>
  <c r="E22" i="32"/>
  <c r="E8" i="32"/>
  <c r="E13" i="32"/>
  <c r="E18" i="32"/>
  <c r="E7" i="32"/>
  <c r="E11" i="32"/>
  <c r="E15" i="32"/>
  <c r="E19" i="32"/>
  <c r="E23" i="32"/>
  <c r="F6" i="32"/>
  <c r="F7" i="32"/>
  <c r="F8" i="32"/>
  <c r="F9" i="32"/>
  <c r="F10" i="32"/>
  <c r="F11" i="32"/>
  <c r="F12" i="32"/>
  <c r="F13" i="32"/>
  <c r="F14" i="32"/>
  <c r="F15" i="32"/>
  <c r="F16" i="32"/>
  <c r="F17" i="32"/>
  <c r="F18" i="32"/>
  <c r="F19" i="32"/>
  <c r="F20" i="32"/>
  <c r="F21" i="32"/>
  <c r="F22" i="32"/>
  <c r="F23" i="32"/>
  <c r="F24" i="32"/>
  <c r="F5" i="32"/>
  <c r="M22" i="32"/>
  <c r="M15" i="32"/>
  <c r="M17" i="32" l="1"/>
  <c r="M18" i="32"/>
  <c r="M7" i="32"/>
  <c r="K12" i="32"/>
  <c r="L12" i="32" s="1"/>
  <c r="M12" i="32"/>
  <c r="M21" i="32"/>
  <c r="K21" i="32"/>
  <c r="K17" i="32"/>
  <c r="K15" i="32"/>
  <c r="K7" i="32"/>
  <c r="K22" i="32"/>
  <c r="K18" i="32"/>
  <c r="M5" i="32"/>
  <c r="L22" i="32" l="1"/>
  <c r="L15" i="32"/>
  <c r="L18" i="32"/>
  <c r="L7" i="32"/>
  <c r="M16" i="32"/>
  <c r="K16" i="32"/>
  <c r="M9" i="32"/>
  <c r="K9" i="32"/>
  <c r="M6" i="32"/>
  <c r="K6" i="32"/>
  <c r="M24" i="32"/>
  <c r="K24" i="32"/>
  <c r="M23" i="32"/>
  <c r="K23" i="32"/>
  <c r="L17" i="32"/>
  <c r="M13" i="32"/>
  <c r="K13" i="32"/>
  <c r="M10" i="32"/>
  <c r="K10" i="32"/>
  <c r="M11" i="32"/>
  <c r="K11" i="32"/>
  <c r="K5" i="32"/>
  <c r="M8" i="32"/>
  <c r="K8" i="32"/>
  <c r="M14" i="32"/>
  <c r="K14" i="32"/>
  <c r="M20" i="32"/>
  <c r="K20" i="32"/>
  <c r="M19" i="32"/>
  <c r="K19" i="32"/>
  <c r="L21" i="32"/>
  <c r="I2" i="31"/>
  <c r="L5" i="32" l="1"/>
  <c r="M25" i="32"/>
  <c r="L8" i="32"/>
  <c r="L13" i="32"/>
  <c r="L23" i="32"/>
  <c r="L16" i="32"/>
  <c r="L14" i="32"/>
  <c r="L10" i="32"/>
  <c r="L9" i="32"/>
  <c r="L19" i="32"/>
  <c r="L24" i="32"/>
  <c r="L20" i="32"/>
  <c r="L11" i="32"/>
  <c r="L6" i="32"/>
  <c r="I6" i="32"/>
  <c r="N6" i="32" s="1"/>
  <c r="I7" i="32"/>
  <c r="N7" i="32" s="1"/>
  <c r="I8" i="32"/>
  <c r="N8" i="32" s="1"/>
  <c r="I9" i="32"/>
  <c r="N9" i="32" s="1"/>
  <c r="I10" i="32"/>
  <c r="N10" i="32" s="1"/>
  <c r="I11" i="32"/>
  <c r="N11" i="32" s="1"/>
  <c r="I12" i="32"/>
  <c r="N12" i="32" s="1"/>
  <c r="I13" i="32"/>
  <c r="N13" i="32" s="1"/>
  <c r="I14" i="32"/>
  <c r="N14" i="32" s="1"/>
  <c r="I15" i="32"/>
  <c r="N15" i="32" s="1"/>
  <c r="I16" i="32"/>
  <c r="N16" i="32" s="1"/>
  <c r="I17" i="32"/>
  <c r="N17" i="32" s="1"/>
  <c r="I18" i="32"/>
  <c r="N18" i="32" s="1"/>
  <c r="I19" i="32"/>
  <c r="N19" i="32" s="1"/>
  <c r="I20" i="32"/>
  <c r="N20" i="32" s="1"/>
  <c r="I21" i="32"/>
  <c r="N21" i="32" s="1"/>
  <c r="I22" i="32"/>
  <c r="N22" i="32" s="1"/>
  <c r="I23" i="32"/>
  <c r="N23" i="32" s="1"/>
  <c r="I24" i="32"/>
  <c r="N24" i="32" s="1"/>
  <c r="I5" i="32"/>
  <c r="N5" i="32" s="1"/>
  <c r="H25" i="32"/>
  <c r="L25" i="32" l="1"/>
  <c r="O9" i="32"/>
  <c r="O5" i="32"/>
  <c r="O10" i="32"/>
  <c r="O6" i="32"/>
  <c r="O14" i="32"/>
  <c r="O8" i="32"/>
  <c r="O13" i="32"/>
  <c r="O12" i="32"/>
  <c r="O24" i="32"/>
  <c r="O21" i="32"/>
  <c r="O17" i="32"/>
  <c r="O20" i="32"/>
  <c r="O22" i="32"/>
  <c r="O18" i="32"/>
  <c r="O16" i="32"/>
  <c r="O23" i="32"/>
  <c r="O19" i="32"/>
  <c r="O15" i="32"/>
  <c r="O11" i="32"/>
  <c r="O7" i="32"/>
  <c r="N25" i="32"/>
  <c r="G12" i="31" s="1"/>
  <c r="G13" i="31" l="1"/>
  <c r="G11" i="31" s="1"/>
  <c r="G9" i="31"/>
  <c r="G8" i="31" s="1"/>
  <c r="O25" i="32"/>
  <c r="G6" i="31" l="1"/>
  <c r="B22" i="30" s="1"/>
</calcChain>
</file>

<file path=xl/sharedStrings.xml><?xml version="1.0" encoding="utf-8"?>
<sst xmlns="http://schemas.openxmlformats.org/spreadsheetml/2006/main" count="400" uniqueCount="173">
  <si>
    <t>Parameter</t>
  </si>
  <si>
    <t>day/p</t>
  </si>
  <si>
    <t>W</t>
  </si>
  <si>
    <t>Monitoring Plan Sheet (Input Sheet) [Attachment to Project Design Document]</t>
  </si>
  <si>
    <t>Sectoral scope: 03</t>
  </si>
  <si>
    <t>Monitoring Spreadsheet: JCM_ID_AM009_ver01.0</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</si>
  <si>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</si>
  <si>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</si>
  <si>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</si>
  <si>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</si>
  <si>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</si>
  <si>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</si>
  <si>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</si>
  <si>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</si>
  <si>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</si>
  <si>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</si>
  <si>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Monitoring point No.</t>
    <phoneticPr fontId="2"/>
  </si>
  <si>
    <t>Parameters</t>
    <phoneticPr fontId="2"/>
  </si>
  <si>
    <t>Description of data</t>
    <phoneticPr fontId="2"/>
  </si>
  <si>
    <t>Estimated Values</t>
    <phoneticPr fontId="2"/>
  </si>
  <si>
    <t>Units</t>
    <phoneticPr fontId="2"/>
  </si>
  <si>
    <t>Monitoring option</t>
    <phoneticPr fontId="2"/>
  </si>
  <si>
    <t>Source of data</t>
    <phoneticPr fontId="2"/>
  </si>
  <si>
    <t>Measurement methods and procedures</t>
    <phoneticPr fontId="2"/>
  </si>
  <si>
    <t>Monitoring frequency</t>
    <phoneticPr fontId="2"/>
  </si>
  <si>
    <t>Other comments</t>
    <phoneticPr fontId="2"/>
  </si>
  <si>
    <t>(1)</t>
    <phoneticPr fontId="2"/>
  </si>
  <si>
    <t>-</t>
    <phoneticPr fontId="2"/>
  </si>
  <si>
    <t>Option C</t>
    <phoneticPr fontId="2"/>
  </si>
  <si>
    <t>On-site measurements.</t>
    <phoneticPr fontId="2"/>
  </si>
  <si>
    <t>On-site measurement by a flow meter. Calibrated according to JIS B 8572-4, OIML R 117-1, or by manufacturer's specification</t>
    <phoneticPr fontId="2"/>
  </si>
  <si>
    <t>Monthly</t>
    <phoneticPr fontId="2"/>
  </si>
  <si>
    <t>Input on "PMS
(input_separate)"</t>
    <phoneticPr fontId="2"/>
  </si>
  <si>
    <t>(2)</t>
    <phoneticPr fontId="2"/>
  </si>
  <si>
    <t>days</t>
    <phoneticPr fontId="2"/>
  </si>
  <si>
    <t>Operation record</t>
    <phoneticPr fontId="2"/>
  </si>
  <si>
    <t>Once at the end of this monitoring period</t>
    <phoneticPr fontId="2"/>
  </si>
  <si>
    <t>The project-specific value is calculated by the equation in explanatory note 2 using the recommended operational value of air ratio in the manual of the project burner.</t>
    <phoneticPr fontId="2"/>
  </si>
  <si>
    <t>Automatically calculated on "PMS(input_separate)"</t>
    <phoneticPr fontId="2"/>
  </si>
  <si>
    <t>Air ratio for the project burner</t>
    <phoneticPr fontId="2"/>
  </si>
  <si>
    <t>The recommended operational value in the manual of the project burner.</t>
    <phoneticPr fontId="2"/>
  </si>
  <si>
    <t>W</t>
    <phoneticPr fontId="2"/>
  </si>
  <si>
    <t>Specification or nameplate of auxiliary equipments of the project furnace.</t>
    <phoneticPr fontId="2"/>
  </si>
  <si>
    <t>Input on "PMS(input_separate)"</t>
    <phoneticPr fontId="2"/>
  </si>
  <si>
    <t>[Monitoring option]</t>
    <phoneticPr fontId="2"/>
  </si>
  <si>
    <t>Option A</t>
    <phoneticPr fontId="2"/>
  </si>
  <si>
    <t>Based on public data which is measured by entities other than the project participants (Data used: publicly recognized data such as statistical data and specifications)</t>
    <phoneticPr fontId="2"/>
  </si>
  <si>
    <t>Option B</t>
    <phoneticPr fontId="2"/>
  </si>
  <si>
    <t>Based on the amount of transaction which is measured directly using measuring equipments (Data used: commercial evidence such as invoices)</t>
    <phoneticPr fontId="2"/>
  </si>
  <si>
    <t>Based on the actual measurement using measuring equipments (Data used: measured values)</t>
    <phoneticPr fontId="2"/>
  </si>
  <si>
    <r>
      <t xml:space="preserve">Table 1: Parameters to be monitored </t>
    </r>
    <r>
      <rPr>
        <b/>
        <i/>
        <sz val="11"/>
        <color indexed="8"/>
        <rFont val="Arial"/>
        <family val="2"/>
      </rPr>
      <t>ex post</t>
    </r>
    <phoneticPr fontId="2"/>
  </si>
  <si>
    <r>
      <t>FC</t>
    </r>
    <r>
      <rPr>
        <vertAlign val="subscript"/>
        <sz val="11"/>
        <rFont val="Arial"/>
        <family val="2"/>
      </rPr>
      <t>PJ,NG,i,p</t>
    </r>
    <phoneticPr fontId="2"/>
  </si>
  <si>
    <r>
      <t xml:space="preserve">Consumption of natural gas by the project furnace </t>
    </r>
    <r>
      <rPr>
        <i/>
        <sz val="11"/>
        <rFont val="Arial"/>
        <family val="2"/>
      </rPr>
      <t>i</t>
    </r>
    <r>
      <rPr>
        <sz val="11"/>
        <rFont val="Arial"/>
        <family val="2"/>
      </rPr>
      <t xml:space="preserve"> during the period </t>
    </r>
    <r>
      <rPr>
        <i/>
        <sz val="11"/>
        <rFont val="Arial"/>
        <family val="2"/>
      </rPr>
      <t>p</t>
    </r>
    <phoneticPr fontId="2"/>
  </si>
  <si>
    <r>
      <t>Nm</t>
    </r>
    <r>
      <rPr>
        <vertAlign val="superscript"/>
        <sz val="11"/>
        <color indexed="8"/>
        <rFont val="Arial"/>
        <family val="2"/>
      </rPr>
      <t>3</t>
    </r>
    <r>
      <rPr>
        <sz val="11"/>
        <color indexed="8"/>
        <rFont val="Arial"/>
        <family val="2"/>
      </rPr>
      <t>/p</t>
    </r>
    <phoneticPr fontId="2"/>
  </si>
  <si>
    <r>
      <t>D</t>
    </r>
    <r>
      <rPr>
        <vertAlign val="subscript"/>
        <sz val="11"/>
        <color theme="1"/>
        <rFont val="Arial"/>
        <family val="2"/>
      </rPr>
      <t>op,i,p</t>
    </r>
    <phoneticPr fontId="2"/>
  </si>
  <si>
    <r>
      <t xml:space="preserve">Number of operating days of the project furnace </t>
    </r>
    <r>
      <rPr>
        <i/>
        <sz val="11"/>
        <color theme="1"/>
        <rFont val="Arial"/>
        <family val="2"/>
      </rPr>
      <t>i</t>
    </r>
    <r>
      <rPr>
        <sz val="11"/>
        <color theme="1"/>
        <rFont val="Arial"/>
        <family val="2"/>
      </rPr>
      <t xml:space="preserve"> during the period </t>
    </r>
    <r>
      <rPr>
        <i/>
        <sz val="11"/>
        <color theme="1"/>
        <rFont val="Arial"/>
        <family val="2"/>
      </rPr>
      <t>p</t>
    </r>
    <phoneticPr fontId="2"/>
  </si>
  <si>
    <r>
      <t xml:space="preserve">Table 2: Project-specific parameters to be fixed </t>
    </r>
    <r>
      <rPr>
        <b/>
        <i/>
        <sz val="11"/>
        <color indexed="8"/>
        <rFont val="Arial"/>
        <family val="2"/>
      </rPr>
      <t>ex ante</t>
    </r>
    <phoneticPr fontId="2"/>
  </si>
  <si>
    <r>
      <t>EF</t>
    </r>
    <r>
      <rPr>
        <vertAlign val="subscript"/>
        <sz val="11"/>
        <rFont val="Arial"/>
        <family val="2"/>
      </rPr>
      <t>NG</t>
    </r>
    <phoneticPr fontId="2"/>
  </si>
  <si>
    <r>
      <t>CO</t>
    </r>
    <r>
      <rPr>
        <vertAlign val="subscript"/>
        <sz val="11"/>
        <rFont val="Arial"/>
        <family val="2"/>
      </rPr>
      <t>2</t>
    </r>
    <r>
      <rPr>
        <sz val="11"/>
        <rFont val="Arial"/>
        <family val="2"/>
      </rPr>
      <t xml:space="preserve"> emission factor of natural gas</t>
    </r>
    <phoneticPr fontId="2"/>
  </si>
  <si>
    <r>
      <t>tCO</t>
    </r>
    <r>
      <rPr>
        <vertAlign val="subscript"/>
        <sz val="11"/>
        <rFont val="Arial"/>
        <family val="2"/>
      </rPr>
      <t>2</t>
    </r>
    <r>
      <rPr>
        <sz val="11"/>
        <rFont val="Arial"/>
        <family val="2"/>
      </rPr>
      <t>/GJ</t>
    </r>
    <phoneticPr fontId="2"/>
  </si>
  <si>
    <r>
      <t xml:space="preserve">Country specific data or </t>
    </r>
    <r>
      <rPr>
        <i/>
        <sz val="11"/>
        <rFont val="Arial"/>
        <family val="2"/>
      </rPr>
      <t>2006 IPCC Guidelines for National Greenhouse Gas Inventories</t>
    </r>
    <r>
      <rPr>
        <sz val="11"/>
        <rFont val="Arial"/>
        <family val="2"/>
      </rPr>
      <t>, Volume 2, Table 1.4.</t>
    </r>
    <phoneticPr fontId="2"/>
  </si>
  <si>
    <r>
      <t>η</t>
    </r>
    <r>
      <rPr>
        <vertAlign val="subscript"/>
        <sz val="11"/>
        <rFont val="Arial"/>
        <family val="2"/>
      </rPr>
      <t>PJ,i</t>
    </r>
    <phoneticPr fontId="2"/>
  </si>
  <si>
    <r>
      <t xml:space="preserve">Energy efficiency of the project burner of the project furnace </t>
    </r>
    <r>
      <rPr>
        <i/>
        <sz val="11"/>
        <rFont val="Arial"/>
        <family val="2"/>
      </rPr>
      <t>i</t>
    </r>
    <phoneticPr fontId="2"/>
  </si>
  <si>
    <r>
      <t>m</t>
    </r>
    <r>
      <rPr>
        <vertAlign val="subscript"/>
        <sz val="11"/>
        <rFont val="Arial"/>
        <family val="2"/>
      </rPr>
      <t>p</t>
    </r>
    <phoneticPr fontId="2"/>
  </si>
  <si>
    <r>
      <t>RC</t>
    </r>
    <r>
      <rPr>
        <vertAlign val="subscript"/>
        <sz val="11"/>
        <rFont val="Arial"/>
        <family val="2"/>
      </rPr>
      <t>CAP,i</t>
    </r>
    <phoneticPr fontId="2"/>
  </si>
  <si>
    <r>
      <t xml:space="preserve">Total maximum rated capacity of auxiliary equipments of the project furnace </t>
    </r>
    <r>
      <rPr>
        <i/>
        <sz val="11"/>
        <rFont val="Arial"/>
        <family val="2"/>
      </rPr>
      <t xml:space="preserve">i </t>
    </r>
    <phoneticPr fontId="2"/>
  </si>
  <si>
    <r>
      <t>EF</t>
    </r>
    <r>
      <rPr>
        <vertAlign val="subscript"/>
        <sz val="11"/>
        <rFont val="Arial"/>
        <family val="2"/>
      </rPr>
      <t>elec</t>
    </r>
    <phoneticPr fontId="2"/>
  </si>
  <si>
    <r>
      <t>CO</t>
    </r>
    <r>
      <rPr>
        <vertAlign val="subscript"/>
        <sz val="11"/>
        <rFont val="Arial"/>
        <family val="2"/>
      </rPr>
      <t>2</t>
    </r>
    <r>
      <rPr>
        <sz val="11"/>
        <rFont val="Arial"/>
        <family val="2"/>
      </rPr>
      <t xml:space="preserve"> emission factor for consumed electricity.
When the project furnace consumes only grid electricity or captive electricity, the project participant applies the CO</t>
    </r>
    <r>
      <rPr>
        <vertAlign val="subscript"/>
        <sz val="11"/>
        <rFont val="Arial"/>
        <family val="2"/>
      </rPr>
      <t>2</t>
    </r>
    <r>
      <rPr>
        <sz val="11"/>
        <rFont val="Arial"/>
        <family val="2"/>
      </rPr>
      <t xml:space="preserve"> emission factor respectively.
When the project furnace may consume both grid electricity and captive electricity, the project participant applies the CO</t>
    </r>
    <r>
      <rPr>
        <vertAlign val="subscript"/>
        <sz val="11"/>
        <rFont val="Arial"/>
        <family val="2"/>
      </rPr>
      <t>2</t>
    </r>
    <r>
      <rPr>
        <sz val="11"/>
        <rFont val="Arial"/>
        <family val="2"/>
      </rPr>
      <t xml:space="preserve"> emission factor with lower value.
[CO</t>
    </r>
    <r>
      <rPr>
        <vertAlign val="subscript"/>
        <sz val="11"/>
        <rFont val="Arial"/>
        <family val="2"/>
      </rPr>
      <t>2</t>
    </r>
    <r>
      <rPr>
        <sz val="11"/>
        <rFont val="Arial"/>
        <family val="2"/>
      </rPr>
      <t xml:space="preserve"> emission factor]
For grid electricity: The most recent value available from the source stated in this table at the time of validation
For captive electricity: 0.8* [tCO</t>
    </r>
    <r>
      <rPr>
        <vertAlign val="subscript"/>
        <sz val="11"/>
        <rFont val="Arial"/>
        <family val="2"/>
      </rPr>
      <t>2</t>
    </r>
    <r>
      <rPr>
        <sz val="11"/>
        <rFont val="Arial"/>
        <family val="2"/>
      </rPr>
      <t>/MWh]
*The most recent value available from CDM approved small scale methodology AMS-I.A at the time of validation is applied.</t>
    </r>
    <phoneticPr fontId="2"/>
  </si>
  <si>
    <r>
      <t>tCO</t>
    </r>
    <r>
      <rPr>
        <vertAlign val="subscript"/>
        <sz val="11"/>
        <rFont val="Arial"/>
        <family val="2"/>
      </rPr>
      <t>2</t>
    </r>
    <r>
      <rPr>
        <sz val="11"/>
        <rFont val="Arial"/>
        <family val="2"/>
      </rPr>
      <t>/MWh</t>
    </r>
    <phoneticPr fontId="2"/>
  </si>
  <si>
    <r>
      <t>[EF</t>
    </r>
    <r>
      <rPr>
        <vertAlign val="subscript"/>
        <sz val="11"/>
        <rFont val="Arial"/>
        <family val="2"/>
      </rPr>
      <t>grid</t>
    </r>
    <r>
      <rPr>
        <sz val="11"/>
        <rFont val="Arial"/>
        <family val="2"/>
      </rPr>
      <t>]
The data is sourced from “Emission Factors of Electricity Interconnection Systems”, National Committee on Clean Development Mechanism (Indonesian DNA for CDM), based on data obtained by Directorate General of Electricity, Ministry of Energy and Mineral Resources, Indonesia, unless otherwise instructed by the Joint Committee. 
[EF</t>
    </r>
    <r>
      <rPr>
        <vertAlign val="subscript"/>
        <sz val="11"/>
        <rFont val="Arial"/>
        <family val="2"/>
      </rPr>
      <t>captive</t>
    </r>
    <r>
      <rPr>
        <sz val="11"/>
        <rFont val="Arial"/>
        <family val="2"/>
      </rPr>
      <t>]
CDM approved small scale methodology AMS-I.A</t>
    </r>
    <phoneticPr fontId="2"/>
  </si>
  <si>
    <r>
      <t xml:space="preserve">Table3: </t>
    </r>
    <r>
      <rPr>
        <b/>
        <i/>
        <sz val="11"/>
        <color indexed="8"/>
        <rFont val="Arial"/>
        <family val="2"/>
      </rPr>
      <t>Ex-ante</t>
    </r>
    <r>
      <rPr>
        <b/>
        <sz val="11"/>
        <color indexed="8"/>
        <rFont val="Arial"/>
        <family val="2"/>
      </rPr>
      <t xml:space="preserve"> estimation of CO</t>
    </r>
    <r>
      <rPr>
        <b/>
        <vertAlign val="subscript"/>
        <sz val="11"/>
        <color indexed="8"/>
        <rFont val="Arial"/>
        <family val="2"/>
      </rPr>
      <t>2</t>
    </r>
    <r>
      <rPr>
        <b/>
        <sz val="11"/>
        <color indexed="8"/>
        <rFont val="Arial"/>
        <family val="2"/>
      </rPr>
      <t xml:space="preserve"> emission reductions</t>
    </r>
    <phoneticPr fontId="2"/>
  </si>
  <si>
    <r>
      <t>CO</t>
    </r>
    <r>
      <rPr>
        <b/>
        <vertAlign val="subscript"/>
        <sz val="11"/>
        <color indexed="9"/>
        <rFont val="Arial"/>
        <family val="2"/>
      </rPr>
      <t>2</t>
    </r>
    <r>
      <rPr>
        <b/>
        <sz val="11"/>
        <color indexed="9"/>
        <rFont val="Arial"/>
        <family val="2"/>
      </rPr>
      <t xml:space="preserve"> emission reductions</t>
    </r>
    <phoneticPr fontId="2"/>
  </si>
  <si>
    <r>
      <t>tCO</t>
    </r>
    <r>
      <rPr>
        <vertAlign val="subscript"/>
        <sz val="11"/>
        <color indexed="8"/>
        <rFont val="Arial"/>
        <family val="2"/>
      </rPr>
      <t>2</t>
    </r>
    <r>
      <rPr>
        <sz val="11"/>
        <color indexed="8"/>
        <rFont val="Arial"/>
        <family val="2"/>
      </rPr>
      <t>/p</t>
    </r>
    <phoneticPr fontId="2"/>
  </si>
  <si>
    <r>
      <t xml:space="preserve">Parameters to be monitored </t>
    </r>
    <r>
      <rPr>
        <b/>
        <i/>
        <sz val="11"/>
        <color indexed="9"/>
        <rFont val="Arial"/>
        <family val="2"/>
      </rPr>
      <t>ex post</t>
    </r>
    <phoneticPr fontId="10"/>
  </si>
  <si>
    <r>
      <t xml:space="preserve">Project-specific parameters to be fixed </t>
    </r>
    <r>
      <rPr>
        <b/>
        <i/>
        <sz val="11"/>
        <color indexed="9"/>
        <rFont val="Arial"/>
        <family val="2"/>
      </rPr>
      <t>ex ante</t>
    </r>
    <phoneticPr fontId="10"/>
  </si>
  <si>
    <r>
      <rPr>
        <b/>
        <i/>
        <sz val="11"/>
        <color theme="0"/>
        <rFont val="Arial"/>
        <family val="2"/>
      </rPr>
      <t>Ex-ante</t>
    </r>
    <r>
      <rPr>
        <b/>
        <sz val="11"/>
        <color theme="0"/>
        <rFont val="Arial"/>
        <family val="2"/>
      </rPr>
      <t xml:space="preserve"> estimation of emissions</t>
    </r>
    <phoneticPr fontId="10"/>
  </si>
  <si>
    <t>Parameters</t>
    <phoneticPr fontId="10"/>
  </si>
  <si>
    <t>Description of data</t>
    <phoneticPr fontId="10"/>
  </si>
  <si>
    <t>Units</t>
    <phoneticPr fontId="10"/>
  </si>
  <si>
    <t>Estimated values</t>
    <phoneticPr fontId="10"/>
  </si>
  <si>
    <t>Monitoring Plan Sheet (Calculation Process Sheet) [Attachment to Project Design Document]</t>
    <phoneticPr fontId="2"/>
  </si>
  <si>
    <t>1. Calculations for emission reductions</t>
    <phoneticPr fontId="2"/>
  </si>
  <si>
    <t>Fuel type</t>
    <phoneticPr fontId="2"/>
  </si>
  <si>
    <t>Value</t>
    <phoneticPr fontId="2"/>
  </si>
  <si>
    <r>
      <t xml:space="preserve">Emission reductions during the period </t>
    </r>
    <r>
      <rPr>
        <i/>
        <sz val="10"/>
        <color indexed="8"/>
        <rFont val="Arial"/>
        <family val="2"/>
      </rPr>
      <t>p</t>
    </r>
    <phoneticPr fontId="2"/>
  </si>
  <si>
    <r>
      <t>tCO</t>
    </r>
    <r>
      <rPr>
        <vertAlign val="subscript"/>
        <sz val="10"/>
        <color indexed="8"/>
        <rFont val="Arial"/>
        <family val="2"/>
      </rPr>
      <t>2</t>
    </r>
    <r>
      <rPr>
        <sz val="10"/>
        <color indexed="8"/>
        <rFont val="Arial"/>
        <family val="2"/>
      </rPr>
      <t>/p</t>
    </r>
    <phoneticPr fontId="2"/>
  </si>
  <si>
    <r>
      <t>ER</t>
    </r>
    <r>
      <rPr>
        <vertAlign val="subscript"/>
        <sz val="10"/>
        <color indexed="8"/>
        <rFont val="Arial"/>
        <family val="2"/>
      </rPr>
      <t>p</t>
    </r>
    <phoneticPr fontId="2"/>
  </si>
  <si>
    <t>2. Calculations for reference emissions</t>
    <phoneticPr fontId="2"/>
  </si>
  <si>
    <r>
      <t xml:space="preserve">Reference emissions during the period </t>
    </r>
    <r>
      <rPr>
        <i/>
        <sz val="10"/>
        <color indexed="8"/>
        <rFont val="Arial"/>
        <family val="2"/>
      </rPr>
      <t>p</t>
    </r>
    <phoneticPr fontId="2"/>
  </si>
  <si>
    <r>
      <t>RE</t>
    </r>
    <r>
      <rPr>
        <vertAlign val="subscript"/>
        <sz val="10"/>
        <color indexed="8"/>
        <rFont val="Arial"/>
        <family val="2"/>
      </rPr>
      <t>p</t>
    </r>
    <phoneticPr fontId="2"/>
  </si>
  <si>
    <r>
      <t xml:space="preserve">Reference emissions during the period </t>
    </r>
    <r>
      <rPr>
        <i/>
        <sz val="10"/>
        <color indexed="8"/>
        <rFont val="Arial"/>
        <family val="2"/>
      </rPr>
      <t>p</t>
    </r>
    <r>
      <rPr>
        <sz val="10"/>
        <color indexed="8"/>
        <rFont val="Arial"/>
        <family val="2"/>
      </rPr>
      <t xml:space="preserve"> (from fossil fuel)</t>
    </r>
    <phoneticPr fontId="2"/>
  </si>
  <si>
    <t>3. Calculations of the project emissions</t>
    <phoneticPr fontId="2"/>
  </si>
  <si>
    <r>
      <t xml:space="preserve">Project emissions during the period </t>
    </r>
    <r>
      <rPr>
        <i/>
        <sz val="10"/>
        <color indexed="8"/>
        <rFont val="Arial"/>
        <family val="2"/>
      </rPr>
      <t>p</t>
    </r>
    <phoneticPr fontId="2"/>
  </si>
  <si>
    <r>
      <t xml:space="preserve">Project emissions during the period </t>
    </r>
    <r>
      <rPr>
        <i/>
        <sz val="10"/>
        <color indexed="8"/>
        <rFont val="Arial"/>
        <family val="2"/>
      </rPr>
      <t>p</t>
    </r>
    <r>
      <rPr>
        <sz val="10"/>
        <color indexed="8"/>
        <rFont val="Arial"/>
        <family val="2"/>
      </rPr>
      <t xml:space="preserve"> (from electricity)</t>
    </r>
    <phoneticPr fontId="2"/>
  </si>
  <si>
    <r>
      <t>PE</t>
    </r>
    <r>
      <rPr>
        <vertAlign val="subscript"/>
        <sz val="10"/>
        <color indexed="8"/>
        <rFont val="Arial"/>
        <family val="2"/>
      </rPr>
      <t>elec,p</t>
    </r>
    <phoneticPr fontId="2"/>
  </si>
  <si>
    <r>
      <t xml:space="preserve">Project emissions during the period </t>
    </r>
    <r>
      <rPr>
        <i/>
        <sz val="10"/>
        <color indexed="8"/>
        <rFont val="Arial"/>
        <family val="2"/>
      </rPr>
      <t>p</t>
    </r>
    <r>
      <rPr>
        <sz val="10"/>
        <color indexed="8"/>
        <rFont val="Arial"/>
        <family val="2"/>
      </rPr>
      <t xml:space="preserve"> (from fossil fuel)</t>
    </r>
    <phoneticPr fontId="2"/>
  </si>
  <si>
    <r>
      <t>PE</t>
    </r>
    <r>
      <rPr>
        <vertAlign val="subscript"/>
        <sz val="10"/>
        <rFont val="Arial"/>
        <family val="2"/>
      </rPr>
      <t>NG</t>
    </r>
    <r>
      <rPr>
        <vertAlign val="subscript"/>
        <sz val="10"/>
        <rFont val="ＭＳ Ｐゴシック"/>
        <family val="3"/>
        <charset val="128"/>
      </rPr>
      <t>,p</t>
    </r>
    <phoneticPr fontId="2"/>
  </si>
  <si>
    <t>[List of Default Values]</t>
    <phoneticPr fontId="2"/>
  </si>
  <si>
    <t>Net calorific value of natural gas</t>
    <phoneticPr fontId="2"/>
  </si>
  <si>
    <r>
      <t>GJ/Nm</t>
    </r>
    <r>
      <rPr>
        <vertAlign val="superscript"/>
        <sz val="10"/>
        <rFont val="Arial"/>
        <family val="2"/>
      </rPr>
      <t>3</t>
    </r>
    <phoneticPr fontId="2"/>
  </si>
  <si>
    <r>
      <t>CO</t>
    </r>
    <r>
      <rPr>
        <vertAlign val="subscript"/>
        <sz val="10"/>
        <rFont val="Arial"/>
        <family val="2"/>
      </rPr>
      <t>2</t>
    </r>
    <r>
      <rPr>
        <sz val="10"/>
        <rFont val="Arial"/>
        <family val="2"/>
      </rPr>
      <t xml:space="preserve"> emission factor of natural gas (IPCC)</t>
    </r>
    <phoneticPr fontId="2"/>
  </si>
  <si>
    <r>
      <t>tCO</t>
    </r>
    <r>
      <rPr>
        <vertAlign val="subscript"/>
        <sz val="10"/>
        <rFont val="Arial"/>
        <family val="2"/>
      </rPr>
      <t>2</t>
    </r>
    <r>
      <rPr>
        <sz val="10"/>
        <rFont val="Arial"/>
        <family val="2"/>
      </rPr>
      <t>/GJ</t>
    </r>
    <phoneticPr fontId="2"/>
  </si>
  <si>
    <t>Energy efficiency of the reference burner</t>
    <phoneticPr fontId="2"/>
  </si>
  <si>
    <r>
      <t>Gw</t>
    </r>
    <r>
      <rPr>
        <vertAlign val="subscript"/>
        <sz val="10"/>
        <rFont val="Arial"/>
        <family val="2"/>
      </rPr>
      <t>NG</t>
    </r>
    <phoneticPr fontId="2"/>
  </si>
  <si>
    <r>
      <t>Nm</t>
    </r>
    <r>
      <rPr>
        <vertAlign val="superscript"/>
        <sz val="10"/>
        <rFont val="Arial"/>
        <family val="2"/>
      </rPr>
      <t>3</t>
    </r>
    <r>
      <rPr>
        <sz val="10"/>
        <rFont val="Arial"/>
        <family val="2"/>
      </rPr>
      <t>/Nm</t>
    </r>
    <r>
      <rPr>
        <vertAlign val="superscript"/>
        <sz val="10"/>
        <rFont val="Arial"/>
        <family val="2"/>
      </rPr>
      <t>3</t>
    </r>
    <phoneticPr fontId="2"/>
  </si>
  <si>
    <r>
      <t>C</t>
    </r>
    <r>
      <rPr>
        <vertAlign val="subscript"/>
        <sz val="10"/>
        <rFont val="Arial"/>
        <family val="2"/>
      </rPr>
      <t>1,p</t>
    </r>
    <phoneticPr fontId="2"/>
  </si>
  <si>
    <r>
      <t>kJ/Nm</t>
    </r>
    <r>
      <rPr>
        <vertAlign val="superscript"/>
        <sz val="10"/>
        <rFont val="Arial"/>
        <family val="2"/>
      </rPr>
      <t>3</t>
    </r>
    <r>
      <rPr>
        <sz val="10"/>
        <rFont val="ＭＳ Ｐゴシック"/>
        <family val="3"/>
        <charset val="128"/>
      </rPr>
      <t>･</t>
    </r>
    <r>
      <rPr>
        <sz val="10"/>
        <rFont val="Arial"/>
        <family val="2"/>
      </rPr>
      <t>degree Celsius</t>
    </r>
    <phoneticPr fontId="2"/>
  </si>
  <si>
    <r>
      <t>C</t>
    </r>
    <r>
      <rPr>
        <vertAlign val="subscript"/>
        <sz val="10"/>
        <rFont val="Arial"/>
        <family val="2"/>
      </rPr>
      <t>2,p</t>
    </r>
    <phoneticPr fontId="2"/>
  </si>
  <si>
    <r>
      <t>T</t>
    </r>
    <r>
      <rPr>
        <vertAlign val="subscript"/>
        <sz val="10"/>
        <rFont val="Arial"/>
        <family val="2"/>
      </rPr>
      <t>1,p</t>
    </r>
    <phoneticPr fontId="2"/>
  </si>
  <si>
    <t>degree Celsius</t>
    <phoneticPr fontId="2"/>
  </si>
  <si>
    <r>
      <t>T</t>
    </r>
    <r>
      <rPr>
        <vertAlign val="subscript"/>
        <sz val="10"/>
        <rFont val="Arial"/>
        <family val="2"/>
      </rPr>
      <t>2</t>
    </r>
    <phoneticPr fontId="2"/>
  </si>
  <si>
    <r>
      <t>A</t>
    </r>
    <r>
      <rPr>
        <vertAlign val="subscript"/>
        <sz val="10"/>
        <rFont val="Arial"/>
        <family val="2"/>
      </rPr>
      <t>0,NG</t>
    </r>
    <phoneticPr fontId="2"/>
  </si>
  <si>
    <t>Furnace i</t>
    <phoneticPr fontId="2"/>
  </si>
  <si>
    <r>
      <t>FC</t>
    </r>
    <r>
      <rPr>
        <b/>
        <vertAlign val="subscript"/>
        <sz val="11"/>
        <rFont val="Arial"/>
        <family val="2"/>
      </rPr>
      <t>PJ,NG,i,p</t>
    </r>
    <phoneticPr fontId="2"/>
  </si>
  <si>
    <r>
      <t>D</t>
    </r>
    <r>
      <rPr>
        <b/>
        <vertAlign val="subscript"/>
        <sz val="11"/>
        <rFont val="Arial"/>
        <family val="2"/>
      </rPr>
      <t>OP,i,p</t>
    </r>
    <phoneticPr fontId="2"/>
  </si>
  <si>
    <r>
      <t>NCV</t>
    </r>
    <r>
      <rPr>
        <b/>
        <vertAlign val="subscript"/>
        <sz val="11"/>
        <rFont val="Arial"/>
        <family val="2"/>
      </rPr>
      <t>NG</t>
    </r>
    <phoneticPr fontId="2"/>
  </si>
  <si>
    <r>
      <t>EF</t>
    </r>
    <r>
      <rPr>
        <b/>
        <vertAlign val="subscript"/>
        <sz val="11"/>
        <rFont val="Arial"/>
        <family val="2"/>
      </rPr>
      <t>NG</t>
    </r>
    <phoneticPr fontId="2"/>
  </si>
  <si>
    <r>
      <t>η</t>
    </r>
    <r>
      <rPr>
        <b/>
        <vertAlign val="subscript"/>
        <sz val="11"/>
        <rFont val="Arial"/>
        <family val="2"/>
      </rPr>
      <t>RE,i</t>
    </r>
    <phoneticPr fontId="10"/>
  </si>
  <si>
    <r>
      <t>RC</t>
    </r>
    <r>
      <rPr>
        <b/>
        <vertAlign val="subscript"/>
        <sz val="11"/>
        <rFont val="Arial"/>
        <family val="2"/>
      </rPr>
      <t>CAP,i</t>
    </r>
    <phoneticPr fontId="2"/>
  </si>
  <si>
    <r>
      <t>EF</t>
    </r>
    <r>
      <rPr>
        <b/>
        <vertAlign val="subscript"/>
        <sz val="11"/>
        <rFont val="Arial"/>
        <family val="2"/>
      </rPr>
      <t>elec</t>
    </r>
    <phoneticPr fontId="2"/>
  </si>
  <si>
    <r>
      <t>m</t>
    </r>
    <r>
      <rPr>
        <b/>
        <vertAlign val="subscript"/>
        <sz val="11"/>
        <rFont val="Arial"/>
        <family val="2"/>
      </rPr>
      <t>p</t>
    </r>
    <phoneticPr fontId="10"/>
  </si>
  <si>
    <r>
      <t>η</t>
    </r>
    <r>
      <rPr>
        <b/>
        <vertAlign val="subscript"/>
        <sz val="11"/>
        <rFont val="Arial"/>
        <family val="2"/>
      </rPr>
      <t>PJ,i</t>
    </r>
    <phoneticPr fontId="10"/>
  </si>
  <si>
    <r>
      <t>RE</t>
    </r>
    <r>
      <rPr>
        <b/>
        <vertAlign val="subscript"/>
        <sz val="11"/>
        <rFont val="Arial"/>
        <family val="2"/>
      </rPr>
      <t>i,p</t>
    </r>
    <phoneticPr fontId="2"/>
  </si>
  <si>
    <r>
      <t>PE</t>
    </r>
    <r>
      <rPr>
        <b/>
        <vertAlign val="subscript"/>
        <sz val="11"/>
        <rFont val="Arial"/>
        <family val="2"/>
      </rPr>
      <t>NG,i,p</t>
    </r>
    <phoneticPr fontId="10"/>
  </si>
  <si>
    <r>
      <t>PE</t>
    </r>
    <r>
      <rPr>
        <b/>
        <vertAlign val="subscript"/>
        <sz val="11"/>
        <rFont val="Arial"/>
        <family val="2"/>
      </rPr>
      <t>elec,i,p</t>
    </r>
    <phoneticPr fontId="2"/>
  </si>
  <si>
    <r>
      <t>ER</t>
    </r>
    <r>
      <rPr>
        <b/>
        <vertAlign val="subscript"/>
        <sz val="11"/>
        <rFont val="Arial"/>
        <family val="2"/>
      </rPr>
      <t>i,p</t>
    </r>
    <phoneticPr fontId="2"/>
  </si>
  <si>
    <t>Project
furnace 
No.</t>
    <phoneticPr fontId="10"/>
  </si>
  <si>
    <r>
      <t>Consumption of 
natural gas by 
the project furnace</t>
    </r>
    <r>
      <rPr>
        <i/>
        <sz val="11"/>
        <rFont val="Arial"/>
        <family val="2"/>
      </rPr>
      <t xml:space="preserve"> i </t>
    </r>
    <r>
      <rPr>
        <sz val="11"/>
        <rFont val="Arial"/>
        <family val="2"/>
      </rPr>
      <t xml:space="preserve">during the period </t>
    </r>
    <r>
      <rPr>
        <i/>
        <sz val="11"/>
        <rFont val="Arial"/>
        <family val="2"/>
      </rPr>
      <t>p</t>
    </r>
    <phoneticPr fontId="10"/>
  </si>
  <si>
    <r>
      <t>Number of 
operating days of 
the project furnace</t>
    </r>
    <r>
      <rPr>
        <i/>
        <sz val="11"/>
        <rFont val="Arial"/>
        <family val="2"/>
      </rPr>
      <t xml:space="preserve"> i </t>
    </r>
    <r>
      <rPr>
        <sz val="11"/>
        <rFont val="Arial"/>
        <family val="2"/>
      </rPr>
      <t xml:space="preserve">during the period </t>
    </r>
    <r>
      <rPr>
        <i/>
        <sz val="11"/>
        <rFont val="Arial"/>
        <family val="2"/>
      </rPr>
      <t>p</t>
    </r>
    <phoneticPr fontId="10"/>
  </si>
  <si>
    <t>Net calorific value 
of natural gas</t>
    <phoneticPr fontId="10"/>
  </si>
  <si>
    <r>
      <t>CO</t>
    </r>
    <r>
      <rPr>
        <vertAlign val="subscript"/>
        <sz val="11"/>
        <rFont val="Arial"/>
        <family val="2"/>
      </rPr>
      <t>2</t>
    </r>
    <r>
      <rPr>
        <sz val="11"/>
        <rFont val="Arial"/>
        <family val="2"/>
      </rPr>
      <t xml:space="preserve"> emission factor of natural gas</t>
    </r>
    <phoneticPr fontId="10"/>
  </si>
  <si>
    <r>
      <t xml:space="preserve">Energy efficiency of the reference burner of the project furnace </t>
    </r>
    <r>
      <rPr>
        <i/>
        <sz val="11"/>
        <rFont val="Arial"/>
        <family val="2"/>
      </rPr>
      <t>i</t>
    </r>
    <phoneticPr fontId="10"/>
  </si>
  <si>
    <r>
      <t>Total maximum rated capacity of auxiliary equipments of the project furnace</t>
    </r>
    <r>
      <rPr>
        <i/>
        <sz val="11"/>
        <rFont val="Arial"/>
        <family val="2"/>
      </rPr>
      <t xml:space="preserve"> i </t>
    </r>
    <phoneticPr fontId="10"/>
  </si>
  <si>
    <r>
      <t>CO</t>
    </r>
    <r>
      <rPr>
        <vertAlign val="subscript"/>
        <sz val="11"/>
        <rFont val="Arial"/>
        <family val="2"/>
      </rPr>
      <t>2</t>
    </r>
    <r>
      <rPr>
        <sz val="11"/>
        <rFont val="Arial"/>
        <family val="2"/>
      </rPr>
      <t xml:space="preserve"> emission factor for consumed electricity</t>
    </r>
    <phoneticPr fontId="10"/>
  </si>
  <si>
    <t>Air ratio for the project burner: 
the recommended operational value in the manual of the project burner.</t>
    <phoneticPr fontId="10"/>
  </si>
  <si>
    <r>
      <t xml:space="preserve">Energy efficiency of the project burner of the project furnace </t>
    </r>
    <r>
      <rPr>
        <i/>
        <sz val="11"/>
        <rFont val="Arial"/>
        <family val="2"/>
      </rPr>
      <t>i</t>
    </r>
    <phoneticPr fontId="10"/>
  </si>
  <si>
    <r>
      <t>Reference emissions by 
the project furnace</t>
    </r>
    <r>
      <rPr>
        <i/>
        <sz val="11"/>
        <rFont val="Arial"/>
        <family val="2"/>
      </rPr>
      <t xml:space="preserve"> i </t>
    </r>
    <r>
      <rPr>
        <sz val="11"/>
        <rFont val="Arial"/>
        <family val="2"/>
      </rPr>
      <t xml:space="preserve">during the period </t>
    </r>
    <r>
      <rPr>
        <i/>
        <sz val="11"/>
        <rFont val="Arial"/>
        <family val="2"/>
      </rPr>
      <t>p</t>
    </r>
    <phoneticPr fontId="10"/>
  </si>
  <si>
    <r>
      <t>Project emissions from natural gas consumption by the project furnace</t>
    </r>
    <r>
      <rPr>
        <i/>
        <sz val="11"/>
        <rFont val="Arial"/>
        <family val="2"/>
      </rPr>
      <t xml:space="preserve"> i </t>
    </r>
    <r>
      <rPr>
        <sz val="11"/>
        <rFont val="Arial"/>
        <family val="2"/>
      </rPr>
      <t xml:space="preserve">during the period </t>
    </r>
    <r>
      <rPr>
        <i/>
        <sz val="11"/>
        <rFont val="Arial"/>
        <family val="2"/>
      </rPr>
      <t>p</t>
    </r>
    <phoneticPr fontId="10"/>
  </si>
  <si>
    <r>
      <t>Project emissions from electricity consumption by the project furnace</t>
    </r>
    <r>
      <rPr>
        <i/>
        <sz val="11"/>
        <rFont val="Arial"/>
        <family val="2"/>
      </rPr>
      <t xml:space="preserve"> i </t>
    </r>
    <r>
      <rPr>
        <sz val="11"/>
        <rFont val="Arial"/>
        <family val="2"/>
      </rPr>
      <t xml:space="preserve">during the period </t>
    </r>
    <r>
      <rPr>
        <i/>
        <sz val="11"/>
        <rFont val="Arial"/>
        <family val="2"/>
      </rPr>
      <t>p</t>
    </r>
    <phoneticPr fontId="10"/>
  </si>
  <si>
    <r>
      <t>Emissions reductions by 
the project furnace</t>
    </r>
    <r>
      <rPr>
        <i/>
        <sz val="11"/>
        <rFont val="Arial"/>
        <family val="2"/>
      </rPr>
      <t xml:space="preserve"> i </t>
    </r>
    <r>
      <rPr>
        <sz val="11"/>
        <rFont val="Arial"/>
        <family val="2"/>
      </rPr>
      <t xml:space="preserve">during the period </t>
    </r>
    <r>
      <rPr>
        <i/>
        <sz val="11"/>
        <rFont val="Arial"/>
        <family val="2"/>
      </rPr>
      <t>p</t>
    </r>
    <phoneticPr fontId="10"/>
  </si>
  <si>
    <t>-</t>
    <phoneticPr fontId="10"/>
  </si>
  <si>
    <r>
      <t>Nm</t>
    </r>
    <r>
      <rPr>
        <vertAlign val="superscript"/>
        <sz val="11"/>
        <rFont val="Arial"/>
        <family val="2"/>
      </rPr>
      <t>3</t>
    </r>
    <r>
      <rPr>
        <sz val="11"/>
        <rFont val="Arial"/>
        <family val="2"/>
      </rPr>
      <t>/p</t>
    </r>
    <phoneticPr fontId="10"/>
  </si>
  <si>
    <r>
      <t>GJ/Nm</t>
    </r>
    <r>
      <rPr>
        <vertAlign val="superscript"/>
        <sz val="11"/>
        <rFont val="Arial"/>
        <family val="2"/>
      </rPr>
      <t>3</t>
    </r>
    <phoneticPr fontId="10"/>
  </si>
  <si>
    <r>
      <t>tCO</t>
    </r>
    <r>
      <rPr>
        <vertAlign val="subscript"/>
        <sz val="11"/>
        <rFont val="Arial"/>
        <family val="2"/>
      </rPr>
      <t>2</t>
    </r>
    <r>
      <rPr>
        <sz val="11"/>
        <rFont val="Arial"/>
        <family val="2"/>
      </rPr>
      <t>/GJ</t>
    </r>
    <phoneticPr fontId="10"/>
  </si>
  <si>
    <r>
      <t>tCO</t>
    </r>
    <r>
      <rPr>
        <vertAlign val="subscript"/>
        <sz val="11"/>
        <rFont val="Arial"/>
        <family val="2"/>
      </rPr>
      <t>2</t>
    </r>
    <r>
      <rPr>
        <sz val="11"/>
        <rFont val="Arial"/>
        <family val="2"/>
      </rPr>
      <t>/MWh</t>
    </r>
    <phoneticPr fontId="10"/>
  </si>
  <si>
    <r>
      <t>tCO</t>
    </r>
    <r>
      <rPr>
        <vertAlign val="subscript"/>
        <sz val="11"/>
        <rFont val="Arial"/>
        <family val="2"/>
      </rPr>
      <t>2</t>
    </r>
    <r>
      <rPr>
        <sz val="11"/>
        <rFont val="Arial"/>
        <family val="2"/>
      </rPr>
      <t>/p</t>
    </r>
    <phoneticPr fontId="10"/>
  </si>
  <si>
    <t>Total</t>
    <phoneticPr fontId="10"/>
  </si>
  <si>
    <t>N/A</t>
    <phoneticPr fontId="2"/>
  </si>
  <si>
    <t>Electricity</t>
    <phoneticPr fontId="2"/>
  </si>
  <si>
    <t>Monitoring Structure Sheet [Attachment to Project Design Document]</t>
    <phoneticPr fontId="2"/>
  </si>
  <si>
    <t>Responsible personnel</t>
  </si>
  <si>
    <t>Role</t>
    <phoneticPr fontId="2"/>
  </si>
  <si>
    <t>Monitoring Report Sheet (Input Sheet) [For Verification]</t>
  </si>
  <si>
    <t>Monitoring Report Sheet (Calculation Process Sheet) [For Verification]</t>
    <phoneticPr fontId="2"/>
  </si>
  <si>
    <r>
      <t xml:space="preserve">Table 1: Parameters monitored </t>
    </r>
    <r>
      <rPr>
        <b/>
        <i/>
        <sz val="11"/>
        <color indexed="8"/>
        <rFont val="Arial"/>
        <family val="2"/>
      </rPr>
      <t>ex post</t>
    </r>
    <phoneticPr fontId="2"/>
  </si>
  <si>
    <r>
      <t xml:space="preserve">Table 2: Project-specific parameters fixed </t>
    </r>
    <r>
      <rPr>
        <b/>
        <i/>
        <sz val="11"/>
        <color indexed="8"/>
        <rFont val="Arial"/>
        <family val="2"/>
      </rPr>
      <t>ex ante</t>
    </r>
    <phoneticPr fontId="2"/>
  </si>
  <si>
    <r>
      <t xml:space="preserve">Parameters monitored </t>
    </r>
    <r>
      <rPr>
        <b/>
        <i/>
        <sz val="11"/>
        <color indexed="9"/>
        <rFont val="Arial"/>
        <family val="2"/>
      </rPr>
      <t>ex post</t>
    </r>
    <phoneticPr fontId="10"/>
  </si>
  <si>
    <r>
      <t xml:space="preserve">Project-specific parameters fixed </t>
    </r>
    <r>
      <rPr>
        <b/>
        <i/>
        <sz val="11"/>
        <color indexed="9"/>
        <rFont val="Arial"/>
        <family val="2"/>
      </rPr>
      <t>ex ante</t>
    </r>
    <phoneticPr fontId="10"/>
  </si>
  <si>
    <r>
      <rPr>
        <b/>
        <i/>
        <sz val="11"/>
        <color theme="0"/>
        <rFont val="Arial"/>
        <family val="2"/>
      </rPr>
      <t>Ex-post</t>
    </r>
    <r>
      <rPr>
        <b/>
        <sz val="11"/>
        <color theme="0"/>
        <rFont val="Arial"/>
        <family val="2"/>
      </rPr>
      <t xml:space="preserve"> calculation of emissions</t>
    </r>
    <phoneticPr fontId="10"/>
  </si>
  <si>
    <r>
      <t xml:space="preserve">Table3: </t>
    </r>
    <r>
      <rPr>
        <b/>
        <i/>
        <sz val="11"/>
        <color indexed="8"/>
        <rFont val="Arial"/>
        <family val="2"/>
      </rPr>
      <t>Ex-post</t>
    </r>
    <r>
      <rPr>
        <b/>
        <sz val="11"/>
        <color indexed="8"/>
        <rFont val="Arial"/>
        <family val="2"/>
      </rPr>
      <t xml:space="preserve"> calculation of CO</t>
    </r>
    <r>
      <rPr>
        <b/>
        <vertAlign val="subscript"/>
        <sz val="11"/>
        <color indexed="8"/>
        <rFont val="Arial"/>
        <family val="2"/>
      </rPr>
      <t>2</t>
    </r>
    <r>
      <rPr>
        <b/>
        <sz val="11"/>
        <color indexed="8"/>
        <rFont val="Arial"/>
        <family val="2"/>
      </rPr>
      <t xml:space="preserve"> emission reductions</t>
    </r>
    <phoneticPr fontId="2"/>
  </si>
  <si>
    <t>Monitored Values</t>
    <phoneticPr fontId="2"/>
  </si>
  <si>
    <t>Monitored values</t>
    <phoneticPr fontId="10"/>
  </si>
  <si>
    <t>Monitoring period</t>
    <phoneticPr fontId="10"/>
  </si>
  <si>
    <t>-</t>
    <phoneticPr fontId="10"/>
  </si>
  <si>
    <t>Monitoring Period</t>
    <phoneticPr fontId="37"/>
  </si>
  <si>
    <t>Responsible for project planning, implementation, monitoring results and reporting.</t>
    <phoneticPr fontId="10"/>
  </si>
  <si>
    <t>Appointed to be in charge of approving the archived data after being checked and corrected when necessary.</t>
    <phoneticPr fontId="10"/>
  </si>
  <si>
    <t>General Manager,
Hamamatsu Machinery Department,
Toyotsu Machinery Corporation</t>
    <phoneticPr fontId="10"/>
  </si>
  <si>
    <t>Group Leader,
Hamamatsu Machinery Group 2,
Toyotsu Machinery Corporation</t>
    <phoneticPr fontId="10"/>
  </si>
  <si>
    <t>Maintenance Division Manager,
PT. Yamaha Motor Parts Manufacturing Indonesia</t>
    <phoneticPr fontId="10"/>
  </si>
  <si>
    <t>Appointed to be in charge of monitoring procedure (data collection and storage), including monitoring equipments and calibrations, and training of monitoring personnel.</t>
    <phoneticPr fontId="10"/>
  </si>
  <si>
    <t>Operators,
PT. Yamaha Motor Parts Manufacturing Indonesia</t>
    <phoneticPr fontId="10"/>
  </si>
  <si>
    <t>Appointed to be in charge of checking the archived data.</t>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</si>
</sst>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000_ "/>
    <numFmt numFmtId="177" formatCode="#,##0.00_ "/>
    <numFmt numFmtId="178" formatCode="0.000_ "/>
    <numFmt numFmtId="179" formatCode="#,##0.0_ ;[Red]\-#,##0.0\ "/>
    <numFmt numFmtId="180" formatCode="0.00_ "/>
    <numFmt numFmtId="181" formatCode="0.000000_ "/>
    <numFmt numFmtId="182" formatCode="#,##0_ ;[Red]\-#,##0\ "/>
    <numFmt numFmtId="183" formatCode="#,##0_);[Red]\(#,##0\)"/>
    <numFmt numFmtId="184" formatCode="#,##0.000000_ ;[Red]\-#,##0.000000\ "/>
    <numFmt numFmtId="185" formatCode="#,##0_ "/>
    <numFmt numFmtId="186" formatCode="#,##0.0_);[Red]\(#,##0.0\)"/>
    <numFmt numFmtId="187" formatCode="#,##0.000_ ;[Red]\-#,##0.000\ "/>
    <numFmt numFmtId="188" formatCode="#,##0.000_ "/>
  </numFmts>
  <fonts count="38"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sz val="10"/>
      <color indexed="8"/>
      <name val="Arial"/>
      <family val="2"/>
    </font>
    <font>
      <vertAlign val="subscript"/>
      <sz val="11"/>
      <color indexed="8"/>
      <name val="Arial"/>
      <family val="2"/>
    </font>
    <font>
      <b/>
      <sz val="11"/>
      <color indexed="9"/>
      <name val="Arial"/>
      <family val="2"/>
    </font>
    <font>
      <b/>
      <sz val="11"/>
      <color indexed="8"/>
      <name val="Arial"/>
      <family val="2"/>
    </font>
    <font>
      <sz val="11"/>
      <name val="Arial"/>
      <family val="2"/>
    </font>
    <font>
      <b/>
      <sz val="12"/>
      <color indexed="9"/>
      <name val="Arial"/>
      <family val="2"/>
    </font>
    <font>
      <sz val="6"/>
      <name val="ＭＳ Ｐゴシック"/>
      <family val="3"/>
      <charset val="128"/>
      <scheme val="minor"/>
    </font>
    <font>
      <b/>
      <i/>
      <sz val="11"/>
      <color indexed="9"/>
      <name val="Arial"/>
      <family val="2"/>
    </font>
    <font>
      <sz val="11"/>
      <color theme="1"/>
      <name val="Arial"/>
      <family val="2"/>
    </font>
    <font>
      <vertAlign val="subscript"/>
      <sz val="11"/>
      <color theme="1"/>
      <name val="Arial"/>
      <family val="2"/>
    </font>
    <font>
      <b/>
      <sz val="11"/>
      <color theme="1"/>
      <name val="Arial"/>
      <family val="2"/>
    </font>
    <font>
      <sz val="11"/>
      <color theme="0"/>
      <name val="Arial"/>
      <family val="2"/>
    </font>
    <font>
      <b/>
      <sz val="11"/>
      <color theme="0"/>
      <name val="Arial"/>
      <family val="2"/>
    </font>
    <font>
      <b/>
      <i/>
      <sz val="11"/>
      <color theme="0"/>
      <name val="Arial"/>
      <family val="2"/>
    </font>
    <font>
      <b/>
      <i/>
      <sz val="11"/>
      <name val="Arial"/>
      <family val="2"/>
    </font>
    <font>
      <b/>
      <sz val="11"/>
      <name val="Arial"/>
      <family val="2"/>
    </font>
    <font>
      <b/>
      <vertAlign val="subscript"/>
      <sz val="11"/>
      <name val="Arial"/>
      <family val="2"/>
    </font>
    <font>
      <vertAlign val="subscript"/>
      <sz val="11"/>
      <name val="Arial"/>
      <family val="2"/>
    </font>
    <font>
      <i/>
      <sz val="11"/>
      <name val="Arial"/>
      <family val="2"/>
    </font>
    <font>
      <b/>
      <i/>
      <sz val="11"/>
      <color indexed="8"/>
      <name val="Arial"/>
      <family val="2"/>
    </font>
    <font>
      <vertAlign val="superscript"/>
      <sz val="11"/>
      <color indexed="8"/>
      <name val="Arial"/>
      <family val="2"/>
    </font>
    <font>
      <i/>
      <sz val="11"/>
      <color theme="1"/>
      <name val="Arial"/>
      <family val="2"/>
    </font>
    <font>
      <b/>
      <vertAlign val="subscript"/>
      <sz val="11"/>
      <color indexed="8"/>
      <name val="Arial"/>
      <family val="2"/>
    </font>
    <font>
      <b/>
      <vertAlign val="subscript"/>
      <sz val="11"/>
      <color indexed="9"/>
      <name val="Arial"/>
      <family val="2"/>
    </font>
    <font>
      <b/>
      <sz val="10"/>
      <color indexed="9"/>
      <name val="Arial"/>
      <family val="2"/>
    </font>
    <font>
      <i/>
      <sz val="10"/>
      <color indexed="8"/>
      <name val="Arial"/>
      <family val="2"/>
    </font>
    <font>
      <vertAlign val="subscript"/>
      <sz val="10"/>
      <color indexed="8"/>
      <name val="Arial"/>
      <family val="2"/>
    </font>
    <font>
      <sz val="10"/>
      <name val="Arial"/>
      <family val="2"/>
    </font>
    <font>
      <vertAlign val="subscript"/>
      <sz val="10"/>
      <name val="Arial"/>
      <family val="2"/>
    </font>
    <font>
      <vertAlign val="subscript"/>
      <sz val="10"/>
      <name val="ＭＳ Ｐゴシック"/>
      <family val="3"/>
      <charset val="128"/>
    </font>
    <font>
      <vertAlign val="superscript"/>
      <sz val="10"/>
      <name val="Arial"/>
      <family val="2"/>
    </font>
    <font>
      <sz val="10"/>
      <name val="ＭＳ Ｐゴシック"/>
      <family val="3"/>
      <charset val="128"/>
    </font>
    <font>
      <vertAlign val="superscript"/>
      <sz val="11"/>
      <name val="Arial"/>
      <family val="2"/>
    </font>
    <font>
      <sz val="6"/>
      <name val="ＭＳ Ｐゴシック"/>
      <family val="2"/>
      <charset val="128"/>
      <scheme val="minor"/>
    </font>
  </fonts>
  <fills count="9">
    <fill>
      <patternFill patternType="none"/>
    </fill>
    <fill>
      <patternFill patternType="gray125"/>
    </fill>
    <fill>
      <patternFill patternType="solid">
        <fgColor indexed="9"/>
        <bgColor indexed="64"/>
      </patternFill>
    </fill>
    <fill>
      <patternFill patternType="solid">
        <fgColor theme="3" tint="-0.499984740745262"/>
        <bgColor indexed="64"/>
      </patternFill>
    </fill>
    <fill>
      <patternFill patternType="solid">
        <fgColor theme="3" tint="-0.24994659260841701"/>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5" tint="0.79998168889431442"/>
        <bgColor indexed="64"/>
      </patternFill>
    </fill>
    <fill>
      <patternFill patternType="solid">
        <fgColor theme="7" tint="0.79998168889431442"/>
        <bgColor indexed="64"/>
      </patternFill>
    </fill>
  </fills>
  <borders count="18">
    <border>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medium">
        <color rgb="FFFF0000"/>
      </left>
      <right style="thin">
        <color theme="1" tint="0.34998626667073579"/>
      </right>
      <top style="medium">
        <color rgb="FFFF0000"/>
      </top>
      <bottom style="medium">
        <color rgb="FFFF0000"/>
      </bottom>
      <diagonal/>
    </border>
    <border>
      <left style="thin">
        <color theme="1" tint="0.34998626667073579"/>
      </left>
      <right style="medium">
        <color rgb="FFFF0000"/>
      </right>
      <top style="medium">
        <color rgb="FFFF0000"/>
      </top>
      <bottom style="medium">
        <color rgb="FFFF0000"/>
      </bottom>
      <diagonal/>
    </border>
    <border>
      <left style="thin">
        <color theme="1" tint="0.34998626667073579"/>
      </left>
      <right style="thin">
        <color indexed="23"/>
      </right>
      <top style="thin">
        <color theme="1" tint="0.34998626667073579"/>
      </top>
      <bottom style="thin">
        <color theme="1" tint="0.34998626667073579"/>
      </bottom>
      <diagonal/>
    </border>
    <border>
      <left style="thin">
        <color indexed="23"/>
      </left>
      <right style="thin">
        <color indexed="23"/>
      </right>
      <top style="thin">
        <color theme="1" tint="0.34998626667073579"/>
      </top>
      <bottom style="thin">
        <color theme="1" tint="0.34998626667073579"/>
      </bottom>
      <diagonal/>
    </border>
    <border>
      <left style="thin">
        <color indexed="23"/>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diagonal/>
    </border>
    <border>
      <left style="medium">
        <color rgb="FFFF0000"/>
      </left>
      <right style="medium">
        <color rgb="FFFF0000"/>
      </right>
      <top style="medium">
        <color rgb="FFFF0000"/>
      </top>
      <bottom style="medium">
        <color rgb="FFFF0000"/>
      </bottom>
      <diagonal/>
    </border>
    <border>
      <left style="thin">
        <color theme="1" tint="0.34998626667073579"/>
      </left>
      <right/>
      <top style="thin">
        <color theme="1" tint="0.34998626667073579"/>
      </top>
      <bottom style="thin">
        <color theme="1" tint="0.34998626667073579"/>
      </bottom>
      <diagonal/>
    </border>
    <border>
      <left/>
      <right style="medium">
        <color rgb="FFFF0000"/>
      </right>
      <top style="thin">
        <color theme="1" tint="0.34998626667073579"/>
      </top>
      <bottom style="thin">
        <color theme="1" tint="0.34998626667073579"/>
      </bottom>
      <diagonal/>
    </border>
    <border>
      <left style="thin">
        <color theme="1" tint="0.34998626667073579"/>
      </left>
      <right/>
      <top style="thin">
        <color theme="1" tint="0.34998626667073579"/>
      </top>
      <bottom style="medium">
        <color rgb="FFFF0000"/>
      </bottom>
      <diagonal/>
    </border>
    <border>
      <left/>
      <right style="thin">
        <color theme="1" tint="0.34998626667073579"/>
      </right>
      <top style="thin">
        <color theme="1" tint="0.34998626667073579"/>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3">
    <xf numFmtId="0" fontId="0" fillId="0" borderId="0" xfId="0">
      <alignment vertical="center"/>
    </xf>
    <xf numFmtId="0" fontId="7" fillId="0" borderId="0" xfId="0" applyFont="1">
      <alignment vertical="center"/>
    </xf>
    <xf numFmtId="0" fontId="3" fillId="0" borderId="0" xfId="0" applyFont="1" applyBorder="1">
      <alignment vertical="center"/>
    </xf>
    <xf numFmtId="0" fontId="7" fillId="0" borderId="0"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3" fillId="0" borderId="0" xfId="0" applyFont="1" applyAlignment="1">
      <alignment vertical="center" wrapText="1"/>
    </xf>
    <xf numFmtId="38" fontId="3" fillId="0" borderId="0" xfId="1" applyFont="1">
      <alignment vertical="center"/>
    </xf>
    <xf numFmtId="0" fontId="3" fillId="0" borderId="0" xfId="0" applyFont="1" applyFill="1" applyBorder="1" applyAlignment="1">
      <alignment horizontal="left" vertical="center" wrapText="1"/>
    </xf>
    <xf numFmtId="0" fontId="12" fillId="0" borderId="0" xfId="0" applyFont="1">
      <alignment vertical="center"/>
    </xf>
    <xf numFmtId="0" fontId="14" fillId="0" borderId="0" xfId="0" applyFont="1">
      <alignment vertical="center"/>
    </xf>
    <xf numFmtId="0" fontId="3" fillId="0" borderId="0" xfId="0" applyFont="1">
      <alignment vertical="center"/>
    </xf>
    <xf numFmtId="0" fontId="3" fillId="0" borderId="0" xfId="0" applyFont="1" applyAlignment="1">
      <alignment horizontal="right" vertical="center"/>
    </xf>
    <xf numFmtId="0" fontId="9" fillId="3" borderId="0" xfId="0" applyFont="1" applyFill="1" applyAlignment="1">
      <alignment vertical="center"/>
    </xf>
    <xf numFmtId="0" fontId="8" fillId="0" borderId="0" xfId="0" applyFont="1">
      <alignment vertical="center"/>
    </xf>
    <xf numFmtId="0" fontId="6" fillId="3" borderId="0" xfId="0" applyFont="1" applyFill="1" applyAlignment="1">
      <alignment vertical="center"/>
    </xf>
    <xf numFmtId="0" fontId="6" fillId="3" borderId="0" xfId="0" applyFont="1" applyFill="1" applyAlignment="1">
      <alignment horizontal="right" vertical="center"/>
    </xf>
    <xf numFmtId="179" fontId="8" fillId="5" borderId="1" xfId="1" applyNumberFormat="1" applyFont="1" applyFill="1" applyBorder="1" applyAlignment="1">
      <alignment horizontal="right" vertical="center" wrapText="1"/>
    </xf>
    <xf numFmtId="0" fontId="14" fillId="4" borderId="1" xfId="0" applyFont="1" applyFill="1" applyBorder="1">
      <alignment vertical="center"/>
    </xf>
    <xf numFmtId="0" fontId="15" fillId="4" borderId="1" xfId="0" applyFont="1" applyFill="1" applyBorder="1" applyAlignment="1">
      <alignment vertical="center" wrapText="1"/>
    </xf>
    <xf numFmtId="0" fontId="18" fillId="5" borderId="1" xfId="0" applyFont="1" applyFill="1" applyBorder="1">
      <alignment vertical="center"/>
    </xf>
    <xf numFmtId="0" fontId="19" fillId="5" borderId="1" xfId="0" applyFont="1" applyFill="1" applyBorder="1" applyAlignment="1">
      <alignment horizontal="left" vertical="center"/>
    </xf>
    <xf numFmtId="0" fontId="8" fillId="5" borderId="1" xfId="0" applyFont="1" applyFill="1" applyBorder="1" applyAlignment="1">
      <alignment vertical="center" wrapText="1"/>
    </xf>
    <xf numFmtId="0" fontId="12" fillId="5" borderId="1" xfId="0" applyFont="1" applyFill="1" applyBorder="1" applyAlignment="1">
      <alignment vertical="center" wrapText="1"/>
    </xf>
    <xf numFmtId="0" fontId="15" fillId="4" borderId="1" xfId="0" applyFont="1" applyFill="1" applyBorder="1" applyAlignment="1">
      <alignment vertical="center" wrapText="1"/>
    </xf>
    <xf numFmtId="0" fontId="12" fillId="5" borderId="1" xfId="0" applyFont="1" applyFill="1" applyBorder="1">
      <alignment vertical="center"/>
    </xf>
    <xf numFmtId="0" fontId="6" fillId="4" borderId="1" xfId="0" applyFont="1" applyFill="1" applyBorder="1" applyAlignment="1">
      <alignment horizontal="center" vertical="center"/>
    </xf>
    <xf numFmtId="0" fontId="3" fillId="5" borderId="1" xfId="0" applyFont="1" applyFill="1" applyBorder="1">
      <alignment vertical="center"/>
    </xf>
    <xf numFmtId="0" fontId="8" fillId="5" borderId="1" xfId="0" applyFont="1" applyFill="1" applyBorder="1" applyAlignment="1">
      <alignment vertical="center" wrapText="1"/>
    </xf>
    <xf numFmtId="0" fontId="6" fillId="4" borderId="1" xfId="0" applyFont="1" applyFill="1" applyBorder="1" applyAlignment="1">
      <alignment horizontal="center" vertical="center" wrapText="1"/>
    </xf>
    <xf numFmtId="49" fontId="3" fillId="5" borderId="1" xfId="0" applyNumberFormat="1" applyFont="1" applyFill="1" applyBorder="1" applyAlignment="1">
      <alignment horizontal="center" vertical="center"/>
    </xf>
    <xf numFmtId="0" fontId="8" fillId="5" borderId="1" xfId="0" applyFont="1" applyFill="1" applyBorder="1">
      <alignment vertical="center"/>
    </xf>
    <xf numFmtId="0" fontId="3" fillId="0" borderId="1" xfId="0" applyFont="1" applyFill="1" applyBorder="1">
      <alignment vertical="center"/>
    </xf>
    <xf numFmtId="0" fontId="8" fillId="5" borderId="1" xfId="0" applyFont="1" applyFill="1" applyBorder="1" applyAlignment="1">
      <alignment vertical="center" wrapText="1" shrinkToFit="1"/>
    </xf>
    <xf numFmtId="0" fontId="6" fillId="4" borderId="1" xfId="0" applyFont="1" applyFill="1" applyBorder="1" applyAlignment="1">
      <alignment horizontal="center" vertical="center" wrapText="1"/>
    </xf>
    <xf numFmtId="0" fontId="8" fillId="5" borderId="1" xfId="0" applyFont="1" applyFill="1" applyBorder="1" applyAlignment="1">
      <alignment horizontal="left" vertical="center" wrapText="1"/>
    </xf>
    <xf numFmtId="0" fontId="3" fillId="5" borderId="2" xfId="0" applyFont="1" applyFill="1" applyBorder="1">
      <alignmen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28" fillId="4" borderId="3" xfId="0" applyFont="1" applyFill="1" applyBorder="1">
      <alignment vertical="center"/>
    </xf>
    <xf numFmtId="0" fontId="4" fillId="4" borderId="1" xfId="0" applyFont="1" applyFill="1" applyBorder="1">
      <alignment vertical="center"/>
    </xf>
    <xf numFmtId="0" fontId="28" fillId="4" borderId="1" xfId="0" applyFont="1" applyFill="1" applyBorder="1">
      <alignment vertical="center"/>
    </xf>
    <xf numFmtId="0" fontId="28" fillId="4" borderId="1" xfId="0" applyFont="1" applyFill="1" applyBorder="1" applyAlignment="1">
      <alignment horizontal="center" vertical="center"/>
    </xf>
    <xf numFmtId="0" fontId="28" fillId="4" borderId="3" xfId="0" applyFont="1" applyFill="1" applyBorder="1" applyAlignment="1">
      <alignment horizontal="center" vertical="center"/>
    </xf>
    <xf numFmtId="0" fontId="28" fillId="4" borderId="1" xfId="0" applyFont="1" applyFill="1" applyBorder="1" applyAlignment="1">
      <alignment horizontal="center" vertical="center" shrinkToFit="1"/>
    </xf>
    <xf numFmtId="0" fontId="4" fillId="4" borderId="9" xfId="0" applyFont="1" applyFill="1" applyBorder="1">
      <alignment vertical="center"/>
    </xf>
    <xf numFmtId="0" fontId="4" fillId="6" borderId="1" xfId="0" applyFont="1" applyFill="1" applyBorder="1">
      <alignment vertical="center"/>
    </xf>
    <xf numFmtId="0" fontId="4" fillId="0" borderId="12" xfId="0" applyFont="1" applyBorder="1">
      <alignment vertical="center"/>
    </xf>
    <xf numFmtId="179" fontId="4" fillId="0" borderId="11" xfId="1" applyNumberFormat="1" applyFont="1" applyBorder="1">
      <alignment vertical="center"/>
    </xf>
    <xf numFmtId="0" fontId="4" fillId="0" borderId="2" xfId="0" applyFont="1" applyBorder="1">
      <alignment vertical="center"/>
    </xf>
    <xf numFmtId="0" fontId="4" fillId="0" borderId="1" xfId="0" applyFont="1" applyFill="1" applyBorder="1" applyAlignment="1">
      <alignment horizontal="center" vertical="center"/>
    </xf>
    <xf numFmtId="0" fontId="28" fillId="4" borderId="10" xfId="0" applyFont="1" applyFill="1" applyBorder="1">
      <alignment vertical="center"/>
    </xf>
    <xf numFmtId="0" fontId="4" fillId="4" borderId="10" xfId="0" applyFont="1" applyFill="1" applyBorder="1">
      <alignment vertical="center"/>
    </xf>
    <xf numFmtId="0" fontId="4" fillId="6" borderId="3" xfId="0" applyFont="1" applyFill="1" applyBorder="1">
      <alignment vertical="center"/>
    </xf>
    <xf numFmtId="0" fontId="4" fillId="0" borderId="1" xfId="0" applyFont="1" applyBorder="1" applyAlignment="1">
      <alignment horizontal="center" vertical="center"/>
    </xf>
    <xf numFmtId="0" fontId="4" fillId="6" borderId="9" xfId="0" applyFont="1" applyFill="1" applyBorder="1">
      <alignment vertical="center"/>
    </xf>
    <xf numFmtId="0" fontId="4" fillId="5" borderId="1" xfId="0" applyFont="1" applyFill="1" applyBorder="1">
      <alignment vertical="center"/>
    </xf>
    <xf numFmtId="179" fontId="4" fillId="0" borderId="9" xfId="1" applyNumberFormat="1" applyFont="1" applyFill="1" applyBorder="1">
      <alignment vertical="center"/>
    </xf>
    <xf numFmtId="0" fontId="4" fillId="0" borderId="1" xfId="0" applyFont="1" applyBorder="1">
      <alignment vertical="center"/>
    </xf>
    <xf numFmtId="40" fontId="28" fillId="4" borderId="3" xfId="1" applyNumberFormat="1" applyFont="1" applyFill="1" applyBorder="1">
      <alignment vertical="center"/>
    </xf>
    <xf numFmtId="0" fontId="4" fillId="0" borderId="12" xfId="0" applyFont="1" applyBorder="1" applyAlignment="1">
      <alignment horizontal="left" vertical="center"/>
    </xf>
    <xf numFmtId="0" fontId="4" fillId="6" borderId="10" xfId="0" applyFont="1" applyFill="1" applyBorder="1">
      <alignment vertical="center"/>
    </xf>
    <xf numFmtId="179" fontId="31" fillId="0" borderId="1" xfId="1" applyNumberFormat="1" applyFont="1" applyFill="1" applyBorder="1">
      <alignment vertical="center"/>
    </xf>
    <xf numFmtId="0" fontId="31" fillId="0" borderId="1" xfId="0" applyFont="1" applyBorder="1" applyAlignment="1">
      <alignment horizontal="center" vertical="center"/>
    </xf>
    <xf numFmtId="0" fontId="31" fillId="0" borderId="0" xfId="0" applyFont="1" applyFill="1" applyBorder="1" applyAlignment="1">
      <alignment horizontal="left" vertical="center"/>
    </xf>
    <xf numFmtId="40" fontId="31" fillId="0" borderId="0" xfId="1" applyNumberFormat="1" applyFont="1" applyFill="1" applyBorder="1">
      <alignment vertical="center"/>
    </xf>
    <xf numFmtId="0" fontId="31" fillId="0" borderId="0" xfId="0" applyFont="1" applyFill="1" applyBorder="1">
      <alignment vertical="center"/>
    </xf>
    <xf numFmtId="0" fontId="4" fillId="0" borderId="0" xfId="0" applyFont="1" applyBorder="1">
      <alignment vertical="center"/>
    </xf>
    <xf numFmtId="0" fontId="31" fillId="7" borderId="1" xfId="0" applyFont="1" applyFill="1" applyBorder="1">
      <alignment vertical="center"/>
    </xf>
    <xf numFmtId="181" fontId="31" fillId="7" borderId="1" xfId="0" applyNumberFormat="1" applyFont="1" applyFill="1" applyBorder="1">
      <alignment vertical="center"/>
    </xf>
    <xf numFmtId="0" fontId="31" fillId="7" borderId="12" xfId="0" applyFont="1" applyFill="1" applyBorder="1">
      <alignment vertical="center"/>
    </xf>
    <xf numFmtId="0" fontId="31" fillId="7" borderId="2" xfId="0" applyFont="1" applyFill="1" applyBorder="1">
      <alignment vertical="center"/>
    </xf>
    <xf numFmtId="176" fontId="31" fillId="7" borderId="1" xfId="0" applyNumberFormat="1" applyFont="1" applyFill="1" applyBorder="1">
      <alignment vertical="center"/>
    </xf>
    <xf numFmtId="176" fontId="31" fillId="0" borderId="0" xfId="0" applyNumberFormat="1" applyFont="1" applyFill="1" applyBorder="1">
      <alignment vertical="center"/>
    </xf>
    <xf numFmtId="178" fontId="31" fillId="7" borderId="1" xfId="0" applyNumberFormat="1" applyFont="1" applyFill="1" applyBorder="1">
      <alignment vertical="center"/>
    </xf>
    <xf numFmtId="0" fontId="6" fillId="3" borderId="0" xfId="0" applyFont="1" applyFill="1" applyAlignment="1">
      <alignment vertical="center"/>
    </xf>
    <xf numFmtId="182" fontId="31" fillId="7" borderId="1" xfId="1" applyNumberFormat="1" applyFont="1" applyFill="1" applyBorder="1">
      <alignment vertical="center"/>
    </xf>
    <xf numFmtId="187" fontId="31" fillId="7" borderId="1" xfId="1" applyNumberFormat="1" applyFont="1" applyFill="1" applyBorder="1">
      <alignment vertical="center"/>
    </xf>
    <xf numFmtId="179" fontId="31" fillId="7" borderId="1" xfId="1" applyNumberFormat="1" applyFont="1" applyFill="1" applyBorder="1">
      <alignment vertical="center"/>
    </xf>
    <xf numFmtId="176" fontId="8" fillId="0" borderId="1" xfId="0" applyNumberFormat="1" applyFont="1" applyFill="1" applyBorder="1" applyAlignment="1" applyProtection="1">
      <alignment horizontal="right" vertical="center"/>
      <protection locked="0"/>
    </xf>
    <xf numFmtId="177" fontId="8" fillId="0" borderId="1" xfId="0" applyNumberFormat="1" applyFont="1" applyBorder="1" applyProtection="1">
      <alignment vertical="center"/>
      <protection locked="0"/>
    </xf>
    <xf numFmtId="0" fontId="8" fillId="0" borderId="12" xfId="0"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3" fillId="0" borderId="1" xfId="0" applyFont="1" applyFill="1" applyBorder="1" applyProtection="1">
      <alignment vertical="center"/>
      <protection locked="0"/>
    </xf>
    <xf numFmtId="0" fontId="8" fillId="0" borderId="1" xfId="0" applyFont="1" applyFill="1" applyBorder="1" applyAlignment="1" applyProtection="1">
      <alignment vertical="center" wrapText="1"/>
      <protection locked="0"/>
    </xf>
    <xf numFmtId="0" fontId="3" fillId="2" borderId="1" xfId="0" applyFont="1" applyFill="1" applyBorder="1" applyAlignment="1" applyProtection="1">
      <alignment vertical="center" wrapText="1"/>
      <protection locked="0"/>
    </xf>
    <xf numFmtId="0" fontId="8" fillId="2" borderId="1" xfId="0" applyFont="1" applyFill="1" applyBorder="1" applyAlignment="1" applyProtection="1">
      <alignment vertical="center" wrapText="1"/>
      <protection locked="0"/>
    </xf>
    <xf numFmtId="178" fontId="8" fillId="5" borderId="1" xfId="0" applyNumberFormat="1" applyFont="1" applyFill="1" applyBorder="1">
      <alignment vertical="center"/>
    </xf>
    <xf numFmtId="186" fontId="8" fillId="5" borderId="1" xfId="1" applyNumberFormat="1" applyFont="1" applyFill="1" applyBorder="1">
      <alignment vertical="center"/>
    </xf>
    <xf numFmtId="186" fontId="8" fillId="5" borderId="1" xfId="0" applyNumberFormat="1" applyFont="1" applyFill="1" applyBorder="1">
      <alignment vertical="center"/>
    </xf>
    <xf numFmtId="0" fontId="19" fillId="0" borderId="1" xfId="0" applyFont="1" applyBorder="1" applyAlignment="1">
      <alignment horizontal="right" vertical="center"/>
    </xf>
    <xf numFmtId="0" fontId="8" fillId="0" borderId="1" xfId="0" applyFont="1" applyBorder="1" applyAlignment="1">
      <alignment horizontal="right" vertical="center"/>
    </xf>
    <xf numFmtId="0" fontId="8" fillId="0" borderId="1" xfId="0" applyFont="1" applyFill="1" applyBorder="1" applyAlignment="1">
      <alignment horizontal="right" vertical="center"/>
    </xf>
    <xf numFmtId="182" fontId="8" fillId="0" borderId="1" xfId="1" applyNumberFormat="1" applyFont="1" applyFill="1" applyBorder="1">
      <alignment vertical="center"/>
    </xf>
    <xf numFmtId="186" fontId="8" fillId="0" borderId="1" xfId="0" applyNumberFormat="1" applyFont="1" applyFill="1" applyBorder="1">
      <alignment vertical="center"/>
    </xf>
    <xf numFmtId="186" fontId="8" fillId="0" borderId="1" xfId="1" applyNumberFormat="1" applyFont="1" applyFill="1" applyBorder="1">
      <alignment vertical="center"/>
    </xf>
    <xf numFmtId="0" fontId="8" fillId="0" borderId="1" xfId="0" applyFont="1" applyBorder="1" applyProtection="1">
      <alignment vertical="center"/>
      <protection locked="0"/>
    </xf>
    <xf numFmtId="183" fontId="8" fillId="0" borderId="1" xfId="1" applyNumberFormat="1" applyFont="1" applyBorder="1" applyProtection="1">
      <alignment vertical="center"/>
      <protection locked="0"/>
    </xf>
    <xf numFmtId="185" fontId="8" fillId="0" borderId="1" xfId="0" applyNumberFormat="1" applyFont="1" applyBorder="1" applyProtection="1">
      <alignment vertical="center"/>
      <protection locked="0"/>
    </xf>
    <xf numFmtId="183" fontId="8" fillId="0" borderId="1" xfId="0" applyNumberFormat="1" applyFont="1" applyBorder="1" applyProtection="1">
      <alignment vertical="center"/>
      <protection locked="0"/>
    </xf>
    <xf numFmtId="183" fontId="8" fillId="0" borderId="1" xfId="0" applyNumberFormat="1" applyFont="1" applyFill="1" applyBorder="1" applyProtection="1">
      <alignment vertical="center"/>
      <protection locked="0"/>
    </xf>
    <xf numFmtId="183" fontId="8" fillId="0" borderId="1" xfId="1" applyNumberFormat="1" applyFont="1" applyFill="1" applyBorder="1" applyProtection="1">
      <alignment vertical="center"/>
      <protection locked="0"/>
    </xf>
    <xf numFmtId="0" fontId="31" fillId="0" borderId="1" xfId="0" applyFont="1" applyFill="1" applyBorder="1" applyAlignment="1">
      <alignment horizontal="center" vertical="center"/>
    </xf>
    <xf numFmtId="184" fontId="8" fillId="7" borderId="1" xfId="1" applyNumberFormat="1" applyFont="1" applyFill="1" applyBorder="1">
      <alignment vertical="center"/>
    </xf>
    <xf numFmtId="176" fontId="8" fillId="7" borderId="1" xfId="0" applyNumberFormat="1" applyFont="1" applyFill="1" applyBorder="1">
      <alignment vertical="center"/>
    </xf>
    <xf numFmtId="178" fontId="8" fillId="7" borderId="1" xfId="0" applyNumberFormat="1" applyFont="1" applyFill="1" applyBorder="1">
      <alignment vertical="center"/>
    </xf>
    <xf numFmtId="180" fontId="8" fillId="8" borderId="1" xfId="0" applyNumberFormat="1" applyFont="1" applyFill="1" applyBorder="1">
      <alignment vertical="center"/>
    </xf>
    <xf numFmtId="0" fontId="8" fillId="8" borderId="1" xfId="0" applyNumberFormat="1" applyFont="1" applyFill="1" applyBorder="1">
      <alignment vertical="center"/>
    </xf>
    <xf numFmtId="0" fontId="0" fillId="0" borderId="0" xfId="0" applyFont="1">
      <alignment vertical="center"/>
    </xf>
    <xf numFmtId="176" fontId="8" fillId="5" borderId="1" xfId="0" applyNumberFormat="1" applyFont="1" applyFill="1" applyBorder="1" applyAlignment="1" applyProtection="1">
      <alignment horizontal="right" vertical="center"/>
    </xf>
    <xf numFmtId="177" fontId="8" fillId="5" borderId="1" xfId="0" applyNumberFormat="1" applyFont="1" applyFill="1" applyBorder="1" applyProtection="1">
      <alignment vertical="center"/>
    </xf>
    <xf numFmtId="0" fontId="8" fillId="5" borderId="12" xfId="0" applyFont="1" applyFill="1" applyBorder="1" applyAlignment="1" applyProtection="1">
      <alignment horizontal="left" vertical="center" wrapText="1"/>
    </xf>
    <xf numFmtId="0" fontId="8" fillId="5" borderId="2" xfId="0" applyFont="1" applyFill="1" applyBorder="1" applyAlignment="1" applyProtection="1">
      <alignment horizontal="left" vertical="center" wrapText="1"/>
    </xf>
    <xf numFmtId="0" fontId="8" fillId="5" borderId="1" xfId="0" applyFont="1" applyFill="1" applyBorder="1" applyAlignment="1">
      <alignment vertical="center" wrapText="1"/>
    </xf>
    <xf numFmtId="0" fontId="16" fillId="4" borderId="1" xfId="0" applyFont="1" applyFill="1" applyBorder="1" applyAlignment="1">
      <alignment vertical="top" wrapText="1"/>
    </xf>
    <xf numFmtId="188" fontId="8" fillId="0" borderId="1" xfId="0" applyNumberFormat="1" applyFont="1" applyBorder="1" applyProtection="1">
      <alignment vertical="center"/>
      <protection locked="0"/>
    </xf>
    <xf numFmtId="188" fontId="8" fillId="5" borderId="1" xfId="0" applyNumberFormat="1" applyFont="1" applyFill="1" applyBorder="1" applyProtection="1">
      <alignment vertical="center"/>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6" fillId="4" borderId="1" xfId="0" applyFont="1" applyFill="1" applyBorder="1" applyAlignment="1">
      <alignment horizontal="center" vertical="center" wrapText="1"/>
    </xf>
    <xf numFmtId="0" fontId="6" fillId="4" borderId="3" xfId="0" applyFont="1" applyFill="1" applyBorder="1" applyAlignment="1">
      <alignment horizontal="center" vertical="center"/>
    </xf>
    <xf numFmtId="182" fontId="8" fillId="2" borderId="4" xfId="1" applyNumberFormat="1" applyFont="1" applyFill="1" applyBorder="1" applyAlignment="1">
      <alignment horizontal="right" vertical="center"/>
    </xf>
    <xf numFmtId="182" fontId="8" fillId="2" borderId="5" xfId="1" applyNumberFormat="1" applyFont="1" applyFill="1" applyBorder="1" applyAlignment="1">
      <alignment horizontal="right" vertical="center"/>
    </xf>
    <xf numFmtId="0" fontId="8" fillId="5" borderId="1" xfId="0" applyFont="1" applyFill="1" applyBorder="1" applyAlignment="1">
      <alignment vertical="center" wrapText="1"/>
    </xf>
    <xf numFmtId="0" fontId="8" fillId="5" borderId="1" xfId="0" applyFont="1" applyFill="1" applyBorder="1" applyAlignment="1">
      <alignment horizontal="left" vertical="center" wrapText="1"/>
    </xf>
    <xf numFmtId="0" fontId="8" fillId="0" borderId="1" xfId="0" applyFont="1" applyBorder="1" applyAlignment="1" applyProtection="1">
      <alignment horizontal="left" vertical="center" wrapText="1"/>
      <protection locked="0"/>
    </xf>
    <xf numFmtId="0" fontId="15" fillId="4" borderId="1" xfId="0" applyFont="1" applyFill="1" applyBorder="1" applyAlignment="1">
      <alignment vertical="center" wrapText="1"/>
    </xf>
    <xf numFmtId="0" fontId="16" fillId="4" borderId="1" xfId="0" applyFont="1" applyFill="1" applyBorder="1" applyAlignment="1">
      <alignment horizontal="left" vertical="top" wrapText="1"/>
    </xf>
    <xf numFmtId="0" fontId="6" fillId="4" borderId="1" xfId="0" applyFont="1" applyFill="1" applyBorder="1" applyAlignment="1">
      <alignment horizontal="left" vertical="top" wrapText="1"/>
    </xf>
    <xf numFmtId="0" fontId="4" fillId="5" borderId="1" xfId="0" applyFont="1" applyFill="1" applyBorder="1" applyAlignment="1">
      <alignment horizontal="left" vertical="center" wrapText="1"/>
    </xf>
    <xf numFmtId="0" fontId="6" fillId="3" borderId="0" xfId="0" applyFont="1" applyFill="1" applyAlignment="1">
      <alignment vertical="center"/>
    </xf>
    <xf numFmtId="0" fontId="9" fillId="3" borderId="0" xfId="0" applyFont="1" applyFill="1" applyAlignment="1">
      <alignment horizontal="left" vertical="center"/>
    </xf>
    <xf numFmtId="0" fontId="8" fillId="5" borderId="1" xfId="0" applyFont="1" applyFill="1" applyBorder="1" applyAlignment="1" applyProtection="1">
      <alignment horizontal="left" vertical="center" wrapText="1"/>
    </xf>
    <xf numFmtId="0" fontId="16" fillId="4" borderId="1" xfId="0" applyFont="1" applyFill="1" applyBorder="1" applyAlignment="1">
      <alignment horizontal="center" vertical="center"/>
    </xf>
    <xf numFmtId="49" fontId="8" fillId="0" borderId="12" xfId="0" applyNumberFormat="1" applyFont="1" applyBorder="1" applyAlignment="1" applyProtection="1">
      <alignment horizontal="center" vertical="center" shrinkToFit="1"/>
      <protection locked="0"/>
    </xf>
    <xf numFmtId="49" fontId="8" fillId="0" borderId="13" xfId="0" applyNumberFormat="1" applyFont="1" applyBorder="1" applyAlignment="1" applyProtection="1">
      <alignment horizontal="center" vertical="center" shrinkToFit="1"/>
      <protection locked="0"/>
    </xf>
    <xf numFmtId="0" fontId="6" fillId="4" borderId="14" xfId="0" applyFont="1" applyFill="1" applyBorder="1" applyAlignment="1">
      <alignment horizontal="center" vertical="center"/>
    </xf>
    <xf numFmtId="0" fontId="6" fillId="4" borderId="15" xfId="0" applyFont="1" applyFill="1" applyBorder="1" applyAlignment="1">
      <alignment horizontal="center" vertical="center"/>
    </xf>
    <xf numFmtId="182" fontId="8" fillId="2" borderId="16" xfId="1" applyNumberFormat="1" applyFont="1" applyFill="1" applyBorder="1" applyAlignment="1">
      <alignment vertical="center"/>
    </xf>
    <xf numFmtId="182" fontId="8" fillId="2" borderId="17" xfId="1" applyNumberFormat="1" applyFont="1" applyFill="1" applyBorder="1" applyAlignment="1">
      <alignment vertical="center"/>
    </xf>
    <xf numFmtId="0" fontId="9" fillId="3" borderId="0" xfId="0" applyFont="1" applyFill="1" applyAlignment="1">
      <alignment vertical="center"/>
    </xf>
  </cellXfs>
  <cellStyles count="2">
    <cellStyle name="桁区切り" xfId="1" builtinId="6"/>
    <cellStyle name="標準" xfId="0" builtinId="0"/>
  </cellStyles>
  <dxfs count="0"/>
  <tableStyles count="0" defaultTableStyle="TableStyleMedium9" defaultPivotStyle="PivotStyleLight16"/>
  <colors>
    <mruColors>
      <color rgb="FFCCCCFF"/>
      <color rgb="FF808080"/>
      <color rgb="FF0033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zabu\Co-Work\p1300421_H25&#24180;&#24230;MOE&#20108;&#22269;&#38291;&#12458;&#12501;&#12475;&#12483;&#12488;&#12539;&#12463;&#12524;&#12472;&#12483;&#12488;&#21046;&#24230;&#20107;&#21209;&#23616;&#26989;&#21209;\02&#20316;&#26989;\1_JC&#25903;&#25588;\01&#12514;&#12531;&#12468;&#12523;\140325_MN_AM001_ver01.0(&#20462;&#27491;&#29256;)spreadsheet&#12398;&#12415;&#20462;&#27491;\JCM_MN_AM001_ver01.0(inter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S(input)"/>
      <sheetName val="MPS(calc_process)"/>
      <sheetName val="MSS"/>
      <sheetName val="MRS(input)"/>
      <sheetName val="MRS(calc_process)"/>
    </sheetNames>
    <sheetDataSet>
      <sheetData sheetId="0" refreshError="1"/>
      <sheetData sheetId="1">
        <row r="22">
          <cell r="F22">
            <v>0.1158</v>
          </cell>
        </row>
        <row r="23">
          <cell r="F23">
            <v>9.3899999999999997E-2</v>
          </cell>
        </row>
        <row r="24">
          <cell r="F24">
            <v>7.1800000000000003E-2</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27"/>
  <sheetViews>
    <sheetView showGridLines="0" tabSelected="1" view="pageBreakPreview" zoomScale="80" zoomScaleNormal="65" zoomScaleSheetLayoutView="80" workbookViewId="0">
      <selection activeCell="G18" sqref="G18:I18"/>
    </sheetView>
  </sheetViews>
  <sheetFormatPr defaultRowHeight="14.25" x14ac:dyDescent="0.15"/>
  <cols>
    <col min="1" max="1" width="2.625" style="11" customWidth="1"/>
    <col min="2" max="2" width="11.75" style="11" customWidth="1"/>
    <col min="3" max="3" width="13.625" style="11" customWidth="1"/>
    <col min="4" max="4" width="21.625" style="11" customWidth="1"/>
    <col min="5" max="6" width="10.625" style="11" customWidth="1"/>
    <col min="7" max="7" width="11.625" style="11" customWidth="1"/>
    <col min="8" max="8" width="10.25" style="11" customWidth="1"/>
    <col min="9" max="9" width="63.5" style="11" customWidth="1"/>
    <col min="10" max="10" width="12.625" style="11" customWidth="1"/>
    <col min="11" max="11" width="11.5" style="11" customWidth="1"/>
    <col min="12" max="16384" width="9" style="11"/>
  </cols>
  <sheetData>
    <row r="1" spans="1:11" ht="18" customHeight="1" x14ac:dyDescent="0.15">
      <c r="K1" s="12" t="s">
        <v>5</v>
      </c>
    </row>
    <row r="2" spans="1:11" ht="18" customHeight="1" x14ac:dyDescent="0.15">
      <c r="K2" s="12" t="s">
        <v>4</v>
      </c>
    </row>
    <row r="3" spans="1:11" ht="27.75" customHeight="1" x14ac:dyDescent="0.15">
      <c r="A3" s="13" t="s">
        <v>3</v>
      </c>
      <c r="B3" s="15"/>
      <c r="C3" s="15"/>
      <c r="D3" s="15"/>
      <c r="E3" s="15"/>
      <c r="F3" s="15"/>
      <c r="G3" s="15"/>
      <c r="H3" s="15"/>
      <c r="I3" s="15"/>
      <c r="J3" s="15"/>
      <c r="K3" s="16"/>
    </row>
    <row r="5" spans="1:11" ht="15" customHeight="1" x14ac:dyDescent="0.15">
      <c r="A5" s="3" t="s">
        <v>50</v>
      </c>
      <c r="B5" s="3"/>
    </row>
    <row r="6" spans="1:11" ht="15" customHeight="1" x14ac:dyDescent="0.15">
      <c r="A6" s="3"/>
      <c r="B6" s="29" t="s">
        <v>6</v>
      </c>
      <c r="C6" s="29" t="s">
        <v>7</v>
      </c>
      <c r="D6" s="29" t="s">
        <v>8</v>
      </c>
      <c r="E6" s="29" t="s">
        <v>9</v>
      </c>
      <c r="F6" s="29" t="s">
        <v>10</v>
      </c>
      <c r="G6" s="29" t="s">
        <v>11</v>
      </c>
      <c r="H6" s="29" t="s">
        <v>12</v>
      </c>
      <c r="I6" s="29" t="s">
        <v>13</v>
      </c>
      <c r="J6" s="29" t="s">
        <v>14</v>
      </c>
      <c r="K6" s="29" t="s">
        <v>15</v>
      </c>
    </row>
    <row r="7" spans="1:11" s="6" customFormat="1" ht="30" customHeight="1" x14ac:dyDescent="0.15">
      <c r="B7" s="29" t="s">
        <v>16</v>
      </c>
      <c r="C7" s="29" t="s">
        <v>17</v>
      </c>
      <c r="D7" s="29" t="s">
        <v>18</v>
      </c>
      <c r="E7" s="29" t="s">
        <v>19</v>
      </c>
      <c r="F7" s="29" t="s">
        <v>20</v>
      </c>
      <c r="G7" s="29" t="s">
        <v>21</v>
      </c>
      <c r="H7" s="29" t="s">
        <v>22</v>
      </c>
      <c r="I7" s="29" t="s">
        <v>23</v>
      </c>
      <c r="J7" s="29" t="s">
        <v>24</v>
      </c>
      <c r="K7" s="29" t="s">
        <v>25</v>
      </c>
    </row>
    <row r="8" spans="1:11" ht="63" customHeight="1" x14ac:dyDescent="0.15">
      <c r="B8" s="30" t="s">
        <v>26</v>
      </c>
      <c r="C8" s="31" t="s">
        <v>51</v>
      </c>
      <c r="D8" s="22" t="s">
        <v>52</v>
      </c>
      <c r="E8" s="17" t="s">
        <v>27</v>
      </c>
      <c r="F8" s="27" t="s">
        <v>53</v>
      </c>
      <c r="G8" s="84" t="s">
        <v>28</v>
      </c>
      <c r="H8" s="85" t="s">
        <v>29</v>
      </c>
      <c r="I8" s="85" t="s">
        <v>30</v>
      </c>
      <c r="J8" s="86" t="s">
        <v>31</v>
      </c>
      <c r="K8" s="85" t="s">
        <v>32</v>
      </c>
    </row>
    <row r="9" spans="1:11" ht="63" customHeight="1" x14ac:dyDescent="0.15">
      <c r="A9" s="2"/>
      <c r="B9" s="30" t="s">
        <v>33</v>
      </c>
      <c r="C9" s="25" t="s">
        <v>54</v>
      </c>
      <c r="D9" s="23" t="s">
        <v>55</v>
      </c>
      <c r="E9" s="17" t="s">
        <v>27</v>
      </c>
      <c r="F9" s="33" t="s">
        <v>34</v>
      </c>
      <c r="G9" s="84" t="s">
        <v>28</v>
      </c>
      <c r="H9" s="85" t="s">
        <v>35</v>
      </c>
      <c r="I9" s="85"/>
      <c r="J9" s="87" t="s">
        <v>36</v>
      </c>
      <c r="K9" s="85" t="s">
        <v>32</v>
      </c>
    </row>
    <row r="10" spans="1:11" ht="8.25" customHeight="1" x14ac:dyDescent="0.15"/>
    <row r="11" spans="1:11" ht="15" customHeight="1" x14ac:dyDescent="0.15">
      <c r="A11" s="3" t="s">
        <v>56</v>
      </c>
    </row>
    <row r="12" spans="1:11" ht="15" customHeight="1" x14ac:dyDescent="0.15">
      <c r="B12" s="29" t="s">
        <v>6</v>
      </c>
      <c r="C12" s="121" t="s">
        <v>7</v>
      </c>
      <c r="D12" s="121"/>
      <c r="E12" s="29" t="s">
        <v>8</v>
      </c>
      <c r="F12" s="29" t="s">
        <v>9</v>
      </c>
      <c r="G12" s="121" t="s">
        <v>10</v>
      </c>
      <c r="H12" s="121"/>
      <c r="I12" s="121"/>
      <c r="J12" s="121" t="s">
        <v>11</v>
      </c>
      <c r="K12" s="121"/>
    </row>
    <row r="13" spans="1:11" ht="30" customHeight="1" x14ac:dyDescent="0.15">
      <c r="B13" s="29" t="s">
        <v>17</v>
      </c>
      <c r="C13" s="121" t="s">
        <v>18</v>
      </c>
      <c r="D13" s="121"/>
      <c r="E13" s="29" t="s">
        <v>19</v>
      </c>
      <c r="F13" s="29" t="s">
        <v>20</v>
      </c>
      <c r="G13" s="121" t="s">
        <v>22</v>
      </c>
      <c r="H13" s="121"/>
      <c r="I13" s="121"/>
      <c r="J13" s="121" t="s">
        <v>25</v>
      </c>
      <c r="K13" s="121"/>
    </row>
    <row r="14" spans="1:11" ht="35.25" customHeight="1" x14ac:dyDescent="0.15">
      <c r="B14" s="31" t="s">
        <v>57</v>
      </c>
      <c r="C14" s="126" t="s">
        <v>58</v>
      </c>
      <c r="D14" s="126"/>
      <c r="E14" s="80">
        <v>5.6099999999999997E-2</v>
      </c>
      <c r="F14" s="31" t="s">
        <v>59</v>
      </c>
      <c r="G14" s="127" t="s">
        <v>60</v>
      </c>
      <c r="H14" s="127"/>
      <c r="I14" s="127"/>
      <c r="J14" s="127"/>
      <c r="K14" s="127"/>
    </row>
    <row r="15" spans="1:11" ht="35.25" customHeight="1" x14ac:dyDescent="0.15">
      <c r="B15" s="31" t="s">
        <v>61</v>
      </c>
      <c r="C15" s="126" t="s">
        <v>62</v>
      </c>
      <c r="D15" s="126"/>
      <c r="E15" s="17" t="s">
        <v>27</v>
      </c>
      <c r="F15" s="31" t="s">
        <v>27</v>
      </c>
      <c r="G15" s="127" t="s">
        <v>37</v>
      </c>
      <c r="H15" s="127"/>
      <c r="I15" s="127"/>
      <c r="J15" s="127" t="s">
        <v>38</v>
      </c>
      <c r="K15" s="127"/>
    </row>
    <row r="16" spans="1:11" ht="35.25" customHeight="1" x14ac:dyDescent="0.15">
      <c r="B16" s="31" t="s">
        <v>63</v>
      </c>
      <c r="C16" s="126" t="s">
        <v>39</v>
      </c>
      <c r="D16" s="126"/>
      <c r="E16" s="81">
        <v>1.3</v>
      </c>
      <c r="F16" s="31" t="s">
        <v>27</v>
      </c>
      <c r="G16" s="127" t="s">
        <v>40</v>
      </c>
      <c r="H16" s="127"/>
      <c r="I16" s="127"/>
      <c r="J16" s="82"/>
      <c r="K16" s="83"/>
    </row>
    <row r="17" spans="1:11" ht="50.25" customHeight="1" x14ac:dyDescent="0.15">
      <c r="B17" s="31" t="s">
        <v>64</v>
      </c>
      <c r="C17" s="126" t="s">
        <v>65</v>
      </c>
      <c r="D17" s="126"/>
      <c r="E17" s="17" t="s">
        <v>27</v>
      </c>
      <c r="F17" s="31" t="s">
        <v>41</v>
      </c>
      <c r="G17" s="127" t="s">
        <v>42</v>
      </c>
      <c r="H17" s="127"/>
      <c r="I17" s="127"/>
      <c r="J17" s="127" t="s">
        <v>43</v>
      </c>
      <c r="K17" s="127"/>
    </row>
    <row r="18" spans="1:11" s="14" customFormat="1" ht="370.5" customHeight="1" x14ac:dyDescent="0.15">
      <c r="B18" s="31" t="s">
        <v>66</v>
      </c>
      <c r="C18" s="125" t="s">
        <v>67</v>
      </c>
      <c r="D18" s="125"/>
      <c r="E18" s="116">
        <v>0.81399999999999995</v>
      </c>
      <c r="F18" s="31" t="s">
        <v>68</v>
      </c>
      <c r="G18" s="127" t="s">
        <v>69</v>
      </c>
      <c r="H18" s="127"/>
      <c r="I18" s="127"/>
      <c r="J18" s="127"/>
      <c r="K18" s="127"/>
    </row>
    <row r="19" spans="1:11" ht="6.75" customHeight="1" x14ac:dyDescent="0.15"/>
    <row r="20" spans="1:11" ht="17.25" customHeight="1" x14ac:dyDescent="0.15">
      <c r="A20" s="1" t="s">
        <v>70</v>
      </c>
      <c r="B20" s="1"/>
    </row>
    <row r="21" spans="1:11" ht="17.25" customHeight="1" thickBot="1" x14ac:dyDescent="0.2">
      <c r="B21" s="122" t="s">
        <v>71</v>
      </c>
      <c r="C21" s="122"/>
      <c r="D21" s="26" t="s">
        <v>20</v>
      </c>
    </row>
    <row r="22" spans="1:11" ht="19.5" customHeight="1" thickBot="1" x14ac:dyDescent="0.2">
      <c r="B22" s="123">
        <f>ROUNDDOWN('MPS(calc_process)'!G6, 0)</f>
        <v>23</v>
      </c>
      <c r="C22" s="124"/>
      <c r="D22" s="36" t="s">
        <v>72</v>
      </c>
    </row>
    <row r="23" spans="1:11" ht="20.100000000000001" customHeight="1" x14ac:dyDescent="0.15">
      <c r="B23" s="2"/>
      <c r="C23" s="2"/>
      <c r="F23" s="7"/>
      <c r="G23" s="7"/>
    </row>
    <row r="24" spans="1:11" ht="15" customHeight="1" x14ac:dyDescent="0.15">
      <c r="A24" s="3" t="s">
        <v>44</v>
      </c>
    </row>
    <row r="25" spans="1:11" ht="15" customHeight="1" x14ac:dyDescent="0.15">
      <c r="B25" s="32" t="s">
        <v>45</v>
      </c>
      <c r="C25" s="118" t="s">
        <v>46</v>
      </c>
      <c r="D25" s="119"/>
      <c r="E25" s="119"/>
      <c r="F25" s="119"/>
      <c r="G25" s="119"/>
      <c r="H25" s="119"/>
      <c r="I25" s="120"/>
      <c r="J25" s="8"/>
    </row>
    <row r="26" spans="1:11" ht="15" customHeight="1" x14ac:dyDescent="0.15">
      <c r="B26" s="32" t="s">
        <v>47</v>
      </c>
      <c r="C26" s="118" t="s">
        <v>48</v>
      </c>
      <c r="D26" s="119"/>
      <c r="E26" s="119"/>
      <c r="F26" s="119"/>
      <c r="G26" s="119"/>
      <c r="H26" s="119"/>
      <c r="I26" s="120"/>
      <c r="J26" s="8"/>
    </row>
    <row r="27" spans="1:11" ht="15" customHeight="1" x14ac:dyDescent="0.15">
      <c r="B27" s="32" t="s">
        <v>28</v>
      </c>
      <c r="C27" s="118" t="s">
        <v>49</v>
      </c>
      <c r="D27" s="119"/>
      <c r="E27" s="119"/>
      <c r="F27" s="119"/>
      <c r="G27" s="119"/>
      <c r="H27" s="119"/>
      <c r="I27" s="120"/>
      <c r="J27" s="8"/>
    </row>
  </sheetData>
  <sheetProtection password="C7C3" sheet="1" objects="1" scenarios="1" formatCells="0" formatRows="0"/>
  <mergeCells count="25">
    <mergeCell ref="J12:K12"/>
    <mergeCell ref="J13:K13"/>
    <mergeCell ref="J18:K18"/>
    <mergeCell ref="G12:I12"/>
    <mergeCell ref="G13:I13"/>
    <mergeCell ref="G18:I18"/>
    <mergeCell ref="J14:K14"/>
    <mergeCell ref="G14:I14"/>
    <mergeCell ref="G17:I17"/>
    <mergeCell ref="J17:K17"/>
    <mergeCell ref="J15:K15"/>
    <mergeCell ref="G15:I15"/>
    <mergeCell ref="G16:I16"/>
    <mergeCell ref="C26:I26"/>
    <mergeCell ref="C27:I27"/>
    <mergeCell ref="C25:I25"/>
    <mergeCell ref="C12:D12"/>
    <mergeCell ref="C13:D13"/>
    <mergeCell ref="B21:C21"/>
    <mergeCell ref="B22:C22"/>
    <mergeCell ref="C18:D18"/>
    <mergeCell ref="C14:D14"/>
    <mergeCell ref="C17:D17"/>
    <mergeCell ref="C15:D15"/>
    <mergeCell ref="C16:D16"/>
  </mergeCells>
  <phoneticPr fontId="2"/>
  <pageMargins left="0.70866141732283472" right="0.70866141732283472" top="0.74803149606299213" bottom="0.74803149606299213" header="0.31496062992125984" footer="0.31496062992125984"/>
  <pageSetup paperSize="9" scale="74"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O25"/>
  <sheetViews>
    <sheetView view="pageBreakPreview" topLeftCell="F7" zoomScale="90" zoomScaleNormal="75" zoomScaleSheetLayoutView="90" workbookViewId="0">
      <selection activeCell="L25" sqref="L25"/>
    </sheetView>
  </sheetViews>
  <sheetFormatPr defaultRowHeight="14.25" x14ac:dyDescent="0.15"/>
  <cols>
    <col min="1" max="1" width="11.125" style="9" customWidth="1"/>
    <col min="2" max="2" width="10" style="9" bestFit="1" customWidth="1"/>
    <col min="3" max="9" width="13.125" style="9" customWidth="1"/>
    <col min="10" max="10" width="14.625" style="9" customWidth="1"/>
    <col min="11" max="15" width="13.125" style="9" customWidth="1"/>
    <col min="16" max="16384" width="9" style="9"/>
  </cols>
  <sheetData>
    <row r="1" spans="1:15" s="10" customFormat="1" ht="36" customHeight="1" x14ac:dyDescent="0.15">
      <c r="A1" s="18"/>
      <c r="B1" s="18"/>
      <c r="C1" s="130" t="s">
        <v>73</v>
      </c>
      <c r="D1" s="130"/>
      <c r="E1" s="130" t="s">
        <v>74</v>
      </c>
      <c r="F1" s="130"/>
      <c r="G1" s="130"/>
      <c r="H1" s="130"/>
      <c r="I1" s="130"/>
      <c r="J1" s="130"/>
      <c r="K1" s="130"/>
      <c r="L1" s="129" t="s">
        <v>75</v>
      </c>
      <c r="M1" s="129"/>
      <c r="N1" s="129"/>
      <c r="O1" s="129"/>
    </row>
    <row r="2" spans="1:15" ht="18.75" customHeight="1" x14ac:dyDescent="0.15">
      <c r="A2" s="19" t="s">
        <v>76</v>
      </c>
      <c r="B2" s="20" t="s">
        <v>112</v>
      </c>
      <c r="C2" s="21" t="s">
        <v>113</v>
      </c>
      <c r="D2" s="21" t="s">
        <v>114</v>
      </c>
      <c r="E2" s="21" t="s">
        <v>115</v>
      </c>
      <c r="F2" s="21" t="s">
        <v>116</v>
      </c>
      <c r="G2" s="21" t="s">
        <v>117</v>
      </c>
      <c r="H2" s="21" t="s">
        <v>118</v>
      </c>
      <c r="I2" s="21" t="s">
        <v>119</v>
      </c>
      <c r="J2" s="21" t="s">
        <v>120</v>
      </c>
      <c r="K2" s="21" t="s">
        <v>121</v>
      </c>
      <c r="L2" s="21" t="s">
        <v>122</v>
      </c>
      <c r="M2" s="21" t="s">
        <v>123</v>
      </c>
      <c r="N2" s="21" t="s">
        <v>124</v>
      </c>
      <c r="O2" s="21" t="s">
        <v>125</v>
      </c>
    </row>
    <row r="3" spans="1:15" ht="144" customHeight="1" x14ac:dyDescent="0.15">
      <c r="A3" s="19" t="s">
        <v>77</v>
      </c>
      <c r="B3" s="28" t="s">
        <v>126</v>
      </c>
      <c r="C3" s="35" t="s">
        <v>127</v>
      </c>
      <c r="D3" s="35" t="s">
        <v>128</v>
      </c>
      <c r="E3" s="35" t="s">
        <v>129</v>
      </c>
      <c r="F3" s="35" t="s">
        <v>130</v>
      </c>
      <c r="G3" s="35" t="s">
        <v>131</v>
      </c>
      <c r="H3" s="35" t="s">
        <v>132</v>
      </c>
      <c r="I3" s="35" t="s">
        <v>133</v>
      </c>
      <c r="J3" s="35" t="s">
        <v>134</v>
      </c>
      <c r="K3" s="35" t="s">
        <v>135</v>
      </c>
      <c r="L3" s="35" t="s">
        <v>136</v>
      </c>
      <c r="M3" s="35" t="s">
        <v>137</v>
      </c>
      <c r="N3" s="35" t="s">
        <v>138</v>
      </c>
      <c r="O3" s="35" t="s">
        <v>139</v>
      </c>
    </row>
    <row r="4" spans="1:15" ht="18.75" x14ac:dyDescent="0.15">
      <c r="A4" s="19" t="s">
        <v>78</v>
      </c>
      <c r="B4" s="28" t="s">
        <v>140</v>
      </c>
      <c r="C4" s="35" t="s">
        <v>141</v>
      </c>
      <c r="D4" s="35" t="s">
        <v>1</v>
      </c>
      <c r="E4" s="35" t="s">
        <v>142</v>
      </c>
      <c r="F4" s="35" t="s">
        <v>143</v>
      </c>
      <c r="G4" s="35" t="s">
        <v>140</v>
      </c>
      <c r="H4" s="35" t="s">
        <v>2</v>
      </c>
      <c r="I4" s="35" t="s">
        <v>144</v>
      </c>
      <c r="J4" s="35" t="s">
        <v>140</v>
      </c>
      <c r="K4" s="35" t="s">
        <v>140</v>
      </c>
      <c r="L4" s="35" t="s">
        <v>145</v>
      </c>
      <c r="M4" s="35" t="s">
        <v>145</v>
      </c>
      <c r="N4" s="35" t="s">
        <v>145</v>
      </c>
      <c r="O4" s="35" t="s">
        <v>145</v>
      </c>
    </row>
    <row r="5" spans="1:15" ht="14.25" customHeight="1" x14ac:dyDescent="0.15">
      <c r="A5" s="128" t="s">
        <v>79</v>
      </c>
      <c r="B5" s="97">
        <v>1</v>
      </c>
      <c r="C5" s="98">
        <v>24000</v>
      </c>
      <c r="D5" s="99">
        <v>300</v>
      </c>
      <c r="E5" s="104">
        <f>'MPS(calc_process)'!$F$16</f>
        <v>3.6658999999999997E-2</v>
      </c>
      <c r="F5" s="105">
        <f>'MPS(input)'!$E$14</f>
        <v>5.6099999999999997E-2</v>
      </c>
      <c r="G5" s="106">
        <f>'MPS(calc_process)'!$F$19</f>
        <v>0.68200000000000005</v>
      </c>
      <c r="H5" s="101">
        <v>1900</v>
      </c>
      <c r="I5" s="108">
        <f>'MPS(input)'!$E$18</f>
        <v>0.81399999999999995</v>
      </c>
      <c r="J5" s="107">
        <f>'MPS(input)'!$E$16</f>
        <v>1.3</v>
      </c>
      <c r="K5" s="88">
        <f>(($E5*10^6)-(('MPS(calc_process)'!$F$21*'MPS(calc_process)'!$F$22*('MPS(calc_process)'!$F$24-'MPS(calc_process)'!$F$25))+('MPS(calc_process)'!$F$26*(J$5-1)*'MPS(calc_process)'!$F$23*('MPS(calc_process)'!$F$24-'MPS(calc_process)'!$F$25))))/($E5*10^6)</f>
        <v>0.86532670163834258</v>
      </c>
      <c r="L5" s="89">
        <f t="shared" ref="L5:L24" si="0">C5*(K5/G5)*E5*F5</f>
        <v>62.625390554452636</v>
      </c>
      <c r="M5" s="89">
        <f>$C5*$E5*$F5</f>
        <v>49.357677599999995</v>
      </c>
      <c r="N5" s="90">
        <f t="shared" ref="N5:N24" si="1">H5*(10^-6)*24*D5*I5</f>
        <v>11.13552</v>
      </c>
      <c r="O5" s="90">
        <f t="shared" ref="O5:O24" si="2">L5-(M5+N5)</f>
        <v>2.1321929544526412</v>
      </c>
    </row>
    <row r="6" spans="1:15" x14ac:dyDescent="0.15">
      <c r="A6" s="128"/>
      <c r="B6" s="97">
        <v>2</v>
      </c>
      <c r="C6" s="98">
        <v>24000</v>
      </c>
      <c r="D6" s="99">
        <v>300</v>
      </c>
      <c r="E6" s="104">
        <f>'MPS(calc_process)'!$F$16</f>
        <v>3.6658999999999997E-2</v>
      </c>
      <c r="F6" s="105">
        <f>'MPS(input)'!$E$14</f>
        <v>5.6099999999999997E-2</v>
      </c>
      <c r="G6" s="106">
        <f>'MPS(calc_process)'!$F$19</f>
        <v>0.68200000000000005</v>
      </c>
      <c r="H6" s="102">
        <v>1900</v>
      </c>
      <c r="I6" s="108">
        <f>'MPS(input)'!$E$18</f>
        <v>0.81399999999999995</v>
      </c>
      <c r="J6" s="107">
        <f>'MPS(input)'!$E$16</f>
        <v>1.3</v>
      </c>
      <c r="K6" s="88">
        <f>(($E6*10^6)-(('MPS(calc_process)'!$F$21*'MPS(calc_process)'!$F$22*('MPS(calc_process)'!$F$24-'MPS(calc_process)'!$F$25))+('MPS(calc_process)'!$F$26*(J$5-1)*'MPS(calc_process)'!$F$23*('MPS(calc_process)'!$F$24-'MPS(calc_process)'!$F$25))))/($E6*10^6)</f>
        <v>0.86532670163834258</v>
      </c>
      <c r="L6" s="89">
        <f t="shared" si="0"/>
        <v>62.625390554452636</v>
      </c>
      <c r="M6" s="89">
        <f t="shared" ref="M6:M24" si="3">$C6*$E6*$F6</f>
        <v>49.357677599999995</v>
      </c>
      <c r="N6" s="90">
        <f t="shared" si="1"/>
        <v>11.13552</v>
      </c>
      <c r="O6" s="90">
        <f t="shared" si="2"/>
        <v>2.1321929544526412</v>
      </c>
    </row>
    <row r="7" spans="1:15" x14ac:dyDescent="0.15">
      <c r="A7" s="128"/>
      <c r="B7" s="97">
        <v>3</v>
      </c>
      <c r="C7" s="98">
        <v>24000</v>
      </c>
      <c r="D7" s="99">
        <v>300</v>
      </c>
      <c r="E7" s="104">
        <f>'MPS(calc_process)'!$F$16</f>
        <v>3.6658999999999997E-2</v>
      </c>
      <c r="F7" s="105">
        <f>'MPS(input)'!$E$14</f>
        <v>5.6099999999999997E-2</v>
      </c>
      <c r="G7" s="106">
        <f>'MPS(calc_process)'!$F$19</f>
        <v>0.68200000000000005</v>
      </c>
      <c r="H7" s="101">
        <v>1900</v>
      </c>
      <c r="I7" s="108">
        <f>'MPS(input)'!$E$18</f>
        <v>0.81399999999999995</v>
      </c>
      <c r="J7" s="107">
        <f>'MPS(input)'!$E$16</f>
        <v>1.3</v>
      </c>
      <c r="K7" s="88">
        <f>(($E7*10^6)-(('MPS(calc_process)'!$F$21*'MPS(calc_process)'!$F$22*('MPS(calc_process)'!$F$24-'MPS(calc_process)'!$F$25))+('MPS(calc_process)'!$F$26*(J$5-1)*'MPS(calc_process)'!$F$23*('MPS(calc_process)'!$F$24-'MPS(calc_process)'!$F$25))))/($E7*10^6)</f>
        <v>0.86532670163834258</v>
      </c>
      <c r="L7" s="89">
        <f t="shared" si="0"/>
        <v>62.625390554452636</v>
      </c>
      <c r="M7" s="89">
        <f t="shared" si="3"/>
        <v>49.357677599999995</v>
      </c>
      <c r="N7" s="90">
        <f t="shared" si="1"/>
        <v>11.13552</v>
      </c>
      <c r="O7" s="90">
        <f t="shared" si="2"/>
        <v>2.1321929544526412</v>
      </c>
    </row>
    <row r="8" spans="1:15" x14ac:dyDescent="0.15">
      <c r="A8" s="128"/>
      <c r="B8" s="97">
        <v>4</v>
      </c>
      <c r="C8" s="98">
        <v>24000</v>
      </c>
      <c r="D8" s="99">
        <v>300</v>
      </c>
      <c r="E8" s="104">
        <f>'MPS(calc_process)'!$F$16</f>
        <v>3.6658999999999997E-2</v>
      </c>
      <c r="F8" s="105">
        <f>'MPS(input)'!$E$14</f>
        <v>5.6099999999999997E-2</v>
      </c>
      <c r="G8" s="106">
        <f>'MPS(calc_process)'!$F$19</f>
        <v>0.68200000000000005</v>
      </c>
      <c r="H8" s="102">
        <v>1900</v>
      </c>
      <c r="I8" s="108">
        <f>'MPS(input)'!$E$18</f>
        <v>0.81399999999999995</v>
      </c>
      <c r="J8" s="107">
        <f>'MPS(input)'!$E$16</f>
        <v>1.3</v>
      </c>
      <c r="K8" s="88">
        <f>(($E8*10^6)-(('MPS(calc_process)'!$F$21*'MPS(calc_process)'!$F$22*('MPS(calc_process)'!$F$24-'MPS(calc_process)'!$F$25))+('MPS(calc_process)'!$F$26*(J$5-1)*'MPS(calc_process)'!$F$23*('MPS(calc_process)'!$F$24-'MPS(calc_process)'!$F$25))))/($E8*10^6)</f>
        <v>0.86532670163834258</v>
      </c>
      <c r="L8" s="89">
        <f t="shared" si="0"/>
        <v>62.625390554452636</v>
      </c>
      <c r="M8" s="89">
        <f t="shared" si="3"/>
        <v>49.357677599999995</v>
      </c>
      <c r="N8" s="90">
        <f t="shared" si="1"/>
        <v>11.13552</v>
      </c>
      <c r="O8" s="90">
        <f t="shared" si="2"/>
        <v>2.1321929544526412</v>
      </c>
    </row>
    <row r="9" spans="1:15" x14ac:dyDescent="0.15">
      <c r="A9" s="128"/>
      <c r="B9" s="97">
        <v>5</v>
      </c>
      <c r="C9" s="98">
        <v>24000</v>
      </c>
      <c r="D9" s="99">
        <v>300</v>
      </c>
      <c r="E9" s="104">
        <f>'MPS(calc_process)'!$F$16</f>
        <v>3.6658999999999997E-2</v>
      </c>
      <c r="F9" s="105">
        <f>'MPS(input)'!$E$14</f>
        <v>5.6099999999999997E-2</v>
      </c>
      <c r="G9" s="106">
        <f>'MPS(calc_process)'!$F$19</f>
        <v>0.68200000000000005</v>
      </c>
      <c r="H9" s="101">
        <v>1900</v>
      </c>
      <c r="I9" s="108">
        <f>'MPS(input)'!$E$18</f>
        <v>0.81399999999999995</v>
      </c>
      <c r="J9" s="107">
        <f>'MPS(input)'!$E$16</f>
        <v>1.3</v>
      </c>
      <c r="K9" s="88">
        <f>(($E9*10^6)-(('MPS(calc_process)'!$F$21*'MPS(calc_process)'!$F$22*('MPS(calc_process)'!$F$24-'MPS(calc_process)'!$F$25))+('MPS(calc_process)'!$F$26*(J$5-1)*'MPS(calc_process)'!$F$23*('MPS(calc_process)'!$F$24-'MPS(calc_process)'!$F$25))))/($E9*10^6)</f>
        <v>0.86532670163834258</v>
      </c>
      <c r="L9" s="89">
        <f t="shared" si="0"/>
        <v>62.625390554452636</v>
      </c>
      <c r="M9" s="89">
        <f t="shared" si="3"/>
        <v>49.357677599999995</v>
      </c>
      <c r="N9" s="90">
        <f t="shared" si="1"/>
        <v>11.13552</v>
      </c>
      <c r="O9" s="90">
        <f t="shared" si="2"/>
        <v>2.1321929544526412</v>
      </c>
    </row>
    <row r="10" spans="1:15" x14ac:dyDescent="0.15">
      <c r="A10" s="128"/>
      <c r="B10" s="97">
        <v>6</v>
      </c>
      <c r="C10" s="98">
        <v>24000</v>
      </c>
      <c r="D10" s="99">
        <v>300</v>
      </c>
      <c r="E10" s="104">
        <f>'MPS(calc_process)'!$F$16</f>
        <v>3.6658999999999997E-2</v>
      </c>
      <c r="F10" s="105">
        <f>'MPS(input)'!$E$14</f>
        <v>5.6099999999999997E-2</v>
      </c>
      <c r="G10" s="106">
        <f>'MPS(calc_process)'!$F$19</f>
        <v>0.68200000000000005</v>
      </c>
      <c r="H10" s="102">
        <v>1900</v>
      </c>
      <c r="I10" s="108">
        <f>'MPS(input)'!$E$18</f>
        <v>0.81399999999999995</v>
      </c>
      <c r="J10" s="107">
        <f>'MPS(input)'!$E$16</f>
        <v>1.3</v>
      </c>
      <c r="K10" s="88">
        <f>(($E10*10^6)-(('MPS(calc_process)'!$F$21*'MPS(calc_process)'!$F$22*('MPS(calc_process)'!$F$24-'MPS(calc_process)'!$F$25))+('MPS(calc_process)'!$F$26*(J$5-1)*'MPS(calc_process)'!$F$23*('MPS(calc_process)'!$F$24-'MPS(calc_process)'!$F$25))))/($E10*10^6)</f>
        <v>0.86532670163834258</v>
      </c>
      <c r="L10" s="89">
        <f t="shared" si="0"/>
        <v>62.625390554452636</v>
      </c>
      <c r="M10" s="89">
        <f t="shared" si="3"/>
        <v>49.357677599999995</v>
      </c>
      <c r="N10" s="90">
        <f t="shared" si="1"/>
        <v>11.13552</v>
      </c>
      <c r="O10" s="90">
        <f t="shared" si="2"/>
        <v>2.1321929544526412</v>
      </c>
    </row>
    <row r="11" spans="1:15" x14ac:dyDescent="0.15">
      <c r="A11" s="128"/>
      <c r="B11" s="97">
        <v>7</v>
      </c>
      <c r="C11" s="98">
        <v>24000</v>
      </c>
      <c r="D11" s="99">
        <v>300</v>
      </c>
      <c r="E11" s="104">
        <f>'MPS(calc_process)'!$F$16</f>
        <v>3.6658999999999997E-2</v>
      </c>
      <c r="F11" s="105">
        <f>'MPS(input)'!$E$14</f>
        <v>5.6099999999999997E-2</v>
      </c>
      <c r="G11" s="106">
        <f>'MPS(calc_process)'!$F$19</f>
        <v>0.68200000000000005</v>
      </c>
      <c r="H11" s="101">
        <v>1900</v>
      </c>
      <c r="I11" s="108">
        <f>'MPS(input)'!$E$18</f>
        <v>0.81399999999999995</v>
      </c>
      <c r="J11" s="107">
        <f>'MPS(input)'!$E$16</f>
        <v>1.3</v>
      </c>
      <c r="K11" s="88">
        <f>(($E11*10^6)-(('MPS(calc_process)'!$F$21*'MPS(calc_process)'!$F$22*('MPS(calc_process)'!$F$24-'MPS(calc_process)'!$F$25))+('MPS(calc_process)'!$F$26*(J$5-1)*'MPS(calc_process)'!$F$23*('MPS(calc_process)'!$F$24-'MPS(calc_process)'!$F$25))))/($E11*10^6)</f>
        <v>0.86532670163834258</v>
      </c>
      <c r="L11" s="89">
        <f t="shared" si="0"/>
        <v>62.625390554452636</v>
      </c>
      <c r="M11" s="89">
        <f t="shared" si="3"/>
        <v>49.357677599999995</v>
      </c>
      <c r="N11" s="90">
        <f t="shared" si="1"/>
        <v>11.13552</v>
      </c>
      <c r="O11" s="90">
        <f t="shared" si="2"/>
        <v>2.1321929544526412</v>
      </c>
    </row>
    <row r="12" spans="1:15" x14ac:dyDescent="0.15">
      <c r="A12" s="128"/>
      <c r="B12" s="97">
        <v>8</v>
      </c>
      <c r="C12" s="98">
        <v>24000</v>
      </c>
      <c r="D12" s="99">
        <v>300</v>
      </c>
      <c r="E12" s="104">
        <f>'MPS(calc_process)'!$F$16</f>
        <v>3.6658999999999997E-2</v>
      </c>
      <c r="F12" s="105">
        <f>'MPS(input)'!$E$14</f>
        <v>5.6099999999999997E-2</v>
      </c>
      <c r="G12" s="106">
        <f>'MPS(calc_process)'!$F$19</f>
        <v>0.68200000000000005</v>
      </c>
      <c r="H12" s="102">
        <v>1900</v>
      </c>
      <c r="I12" s="108">
        <f>'MPS(input)'!$E$18</f>
        <v>0.81399999999999995</v>
      </c>
      <c r="J12" s="107">
        <f>'MPS(input)'!$E$16</f>
        <v>1.3</v>
      </c>
      <c r="K12" s="88">
        <f>(($E12*10^6)-(('MPS(calc_process)'!$F$21*'MPS(calc_process)'!$F$22*('MPS(calc_process)'!$F$24-'MPS(calc_process)'!$F$25))+('MPS(calc_process)'!$F$26*(J$5-1)*'MPS(calc_process)'!$F$23*('MPS(calc_process)'!$F$24-'MPS(calc_process)'!$F$25))))/($E12*10^6)</f>
        <v>0.86532670163834258</v>
      </c>
      <c r="L12" s="89">
        <f t="shared" si="0"/>
        <v>62.625390554452636</v>
      </c>
      <c r="M12" s="89">
        <f t="shared" si="3"/>
        <v>49.357677599999995</v>
      </c>
      <c r="N12" s="90">
        <f t="shared" si="1"/>
        <v>11.13552</v>
      </c>
      <c r="O12" s="90">
        <f t="shared" si="2"/>
        <v>2.1321929544526412</v>
      </c>
    </row>
    <row r="13" spans="1:15" x14ac:dyDescent="0.15">
      <c r="A13" s="128"/>
      <c r="B13" s="97">
        <v>9</v>
      </c>
      <c r="C13" s="98">
        <v>24000</v>
      </c>
      <c r="D13" s="99">
        <v>300</v>
      </c>
      <c r="E13" s="104">
        <f>'MPS(calc_process)'!$F$16</f>
        <v>3.6658999999999997E-2</v>
      </c>
      <c r="F13" s="105">
        <f>'MPS(input)'!$E$14</f>
        <v>5.6099999999999997E-2</v>
      </c>
      <c r="G13" s="106">
        <f>'MPS(calc_process)'!$F$19</f>
        <v>0.68200000000000005</v>
      </c>
      <c r="H13" s="101">
        <v>1900</v>
      </c>
      <c r="I13" s="108">
        <f>'MPS(input)'!$E$18</f>
        <v>0.81399999999999995</v>
      </c>
      <c r="J13" s="107">
        <f>'MPS(input)'!$E$16</f>
        <v>1.3</v>
      </c>
      <c r="K13" s="88">
        <f>(($E13*10^6)-(('MPS(calc_process)'!$F$21*'MPS(calc_process)'!$F$22*('MPS(calc_process)'!$F$24-'MPS(calc_process)'!$F$25))+('MPS(calc_process)'!$F$26*(J$5-1)*'MPS(calc_process)'!$F$23*('MPS(calc_process)'!$F$24-'MPS(calc_process)'!$F$25))))/($E13*10^6)</f>
        <v>0.86532670163834258</v>
      </c>
      <c r="L13" s="89">
        <f t="shared" si="0"/>
        <v>62.625390554452636</v>
      </c>
      <c r="M13" s="89">
        <f t="shared" si="3"/>
        <v>49.357677599999995</v>
      </c>
      <c r="N13" s="90">
        <f t="shared" si="1"/>
        <v>11.13552</v>
      </c>
      <c r="O13" s="90">
        <f t="shared" si="2"/>
        <v>2.1321929544526412</v>
      </c>
    </row>
    <row r="14" spans="1:15" x14ac:dyDescent="0.15">
      <c r="A14" s="128"/>
      <c r="B14" s="97">
        <v>10</v>
      </c>
      <c r="C14" s="98">
        <v>24000</v>
      </c>
      <c r="D14" s="99">
        <v>300</v>
      </c>
      <c r="E14" s="104">
        <f>'MPS(calc_process)'!$F$16</f>
        <v>3.6658999999999997E-2</v>
      </c>
      <c r="F14" s="105">
        <f>'MPS(input)'!$E$14</f>
        <v>5.6099999999999997E-2</v>
      </c>
      <c r="G14" s="106">
        <f>'MPS(calc_process)'!$F$19</f>
        <v>0.68200000000000005</v>
      </c>
      <c r="H14" s="102">
        <v>1900</v>
      </c>
      <c r="I14" s="108">
        <f>'MPS(input)'!$E$18</f>
        <v>0.81399999999999995</v>
      </c>
      <c r="J14" s="107">
        <f>'MPS(input)'!$E$16</f>
        <v>1.3</v>
      </c>
      <c r="K14" s="88">
        <f>(($E14*10^6)-(('MPS(calc_process)'!$F$21*'MPS(calc_process)'!$F$22*('MPS(calc_process)'!$F$24-'MPS(calc_process)'!$F$25))+('MPS(calc_process)'!$F$26*(J$5-1)*'MPS(calc_process)'!$F$23*('MPS(calc_process)'!$F$24-'MPS(calc_process)'!$F$25))))/($E14*10^6)</f>
        <v>0.86532670163834258</v>
      </c>
      <c r="L14" s="89">
        <f t="shared" si="0"/>
        <v>62.625390554452636</v>
      </c>
      <c r="M14" s="89">
        <f t="shared" si="3"/>
        <v>49.357677599999995</v>
      </c>
      <c r="N14" s="90">
        <f t="shared" si="1"/>
        <v>11.13552</v>
      </c>
      <c r="O14" s="90">
        <f t="shared" si="2"/>
        <v>2.1321929544526412</v>
      </c>
    </row>
    <row r="15" spans="1:15" x14ac:dyDescent="0.15">
      <c r="A15" s="128"/>
      <c r="B15" s="97">
        <v>11</v>
      </c>
      <c r="C15" s="98">
        <v>24000</v>
      </c>
      <c r="D15" s="99">
        <v>300</v>
      </c>
      <c r="E15" s="104">
        <f>'MPS(calc_process)'!$F$16</f>
        <v>3.6658999999999997E-2</v>
      </c>
      <c r="F15" s="105">
        <f>'MPS(input)'!$E$14</f>
        <v>5.6099999999999997E-2</v>
      </c>
      <c r="G15" s="106">
        <f>'MPS(calc_process)'!$F$19</f>
        <v>0.68200000000000005</v>
      </c>
      <c r="H15" s="101">
        <v>1900</v>
      </c>
      <c r="I15" s="108">
        <f>'MPS(input)'!$E$18</f>
        <v>0.81399999999999995</v>
      </c>
      <c r="J15" s="107">
        <f>'MPS(input)'!$E$16</f>
        <v>1.3</v>
      </c>
      <c r="K15" s="88">
        <f>(($E15*10^6)-(('MPS(calc_process)'!$F$21*'MPS(calc_process)'!$F$22*('MPS(calc_process)'!$F$24-'MPS(calc_process)'!$F$25))+('MPS(calc_process)'!$F$26*(J$5-1)*'MPS(calc_process)'!$F$23*('MPS(calc_process)'!$F$24-'MPS(calc_process)'!$F$25))))/($E15*10^6)</f>
        <v>0.86532670163834258</v>
      </c>
      <c r="L15" s="89">
        <f t="shared" si="0"/>
        <v>62.625390554452636</v>
      </c>
      <c r="M15" s="89">
        <f t="shared" si="3"/>
        <v>49.357677599999995</v>
      </c>
      <c r="N15" s="90">
        <f t="shared" si="1"/>
        <v>11.13552</v>
      </c>
      <c r="O15" s="90">
        <f t="shared" si="2"/>
        <v>2.1321929544526412</v>
      </c>
    </row>
    <row r="16" spans="1:15" x14ac:dyDescent="0.15">
      <c r="A16" s="128"/>
      <c r="B16" s="97">
        <v>12</v>
      </c>
      <c r="C16" s="100"/>
      <c r="D16" s="99"/>
      <c r="E16" s="104">
        <f>'MPS(calc_process)'!$F$16</f>
        <v>3.6658999999999997E-2</v>
      </c>
      <c r="F16" s="105">
        <f>'MPS(input)'!$E$14</f>
        <v>5.6099999999999997E-2</v>
      </c>
      <c r="G16" s="106">
        <f>'MPS(calc_process)'!$F$19</f>
        <v>0.68200000000000005</v>
      </c>
      <c r="H16" s="102"/>
      <c r="I16" s="108">
        <f>'MPS(input)'!$E$18</f>
        <v>0.81399999999999995</v>
      </c>
      <c r="J16" s="107">
        <f>'MPS(input)'!$E$16</f>
        <v>1.3</v>
      </c>
      <c r="K16" s="88">
        <f>(($E16*10^6)-(('MPS(calc_process)'!$F$21*'MPS(calc_process)'!$F$22*('MPS(calc_process)'!$F$24-'MPS(calc_process)'!$F$25))+('MPS(calc_process)'!$F$26*(J$5-1)*'MPS(calc_process)'!$F$23*('MPS(calc_process)'!$F$24-'MPS(calc_process)'!$F$25))))/($E16*10^6)</f>
        <v>0.86532670163834258</v>
      </c>
      <c r="L16" s="89">
        <f t="shared" si="0"/>
        <v>0</v>
      </c>
      <c r="M16" s="89">
        <f t="shared" si="3"/>
        <v>0</v>
      </c>
      <c r="N16" s="90">
        <f t="shared" si="1"/>
        <v>0</v>
      </c>
      <c r="O16" s="90">
        <f t="shared" si="2"/>
        <v>0</v>
      </c>
    </row>
    <row r="17" spans="1:15" x14ac:dyDescent="0.15">
      <c r="A17" s="128"/>
      <c r="B17" s="97">
        <v>13</v>
      </c>
      <c r="C17" s="100"/>
      <c r="D17" s="99"/>
      <c r="E17" s="104">
        <f>'MPS(calc_process)'!$F$16</f>
        <v>3.6658999999999997E-2</v>
      </c>
      <c r="F17" s="105">
        <f>'MPS(input)'!$E$14</f>
        <v>5.6099999999999997E-2</v>
      </c>
      <c r="G17" s="106">
        <f>'MPS(calc_process)'!$F$19</f>
        <v>0.68200000000000005</v>
      </c>
      <c r="H17" s="102"/>
      <c r="I17" s="108">
        <f>'MPS(input)'!$E$18</f>
        <v>0.81399999999999995</v>
      </c>
      <c r="J17" s="107">
        <f>'MPS(input)'!$E$16</f>
        <v>1.3</v>
      </c>
      <c r="K17" s="88">
        <f>(($E17*10^6)-(('MPS(calc_process)'!$F$21*'MPS(calc_process)'!$F$22*('MPS(calc_process)'!$F$24-'MPS(calc_process)'!$F$25))+('MPS(calc_process)'!$F$26*(J$5-1)*'MPS(calc_process)'!$F$23*('MPS(calc_process)'!$F$24-'MPS(calc_process)'!$F$25))))/($E17*10^6)</f>
        <v>0.86532670163834258</v>
      </c>
      <c r="L17" s="89">
        <f t="shared" si="0"/>
        <v>0</v>
      </c>
      <c r="M17" s="89">
        <f t="shared" si="3"/>
        <v>0</v>
      </c>
      <c r="N17" s="90">
        <f t="shared" si="1"/>
        <v>0</v>
      </c>
      <c r="O17" s="90">
        <f t="shared" si="2"/>
        <v>0</v>
      </c>
    </row>
    <row r="18" spans="1:15" x14ac:dyDescent="0.15">
      <c r="A18" s="128"/>
      <c r="B18" s="97">
        <v>14</v>
      </c>
      <c r="C18" s="100"/>
      <c r="D18" s="99"/>
      <c r="E18" s="104">
        <f>'MPS(calc_process)'!$F$16</f>
        <v>3.6658999999999997E-2</v>
      </c>
      <c r="F18" s="105">
        <f>'MPS(input)'!$E$14</f>
        <v>5.6099999999999997E-2</v>
      </c>
      <c r="G18" s="106">
        <f>'MPS(calc_process)'!$F$19</f>
        <v>0.68200000000000005</v>
      </c>
      <c r="H18" s="102"/>
      <c r="I18" s="108">
        <f>'MPS(input)'!$E$18</f>
        <v>0.81399999999999995</v>
      </c>
      <c r="J18" s="107">
        <f>'MPS(input)'!$E$16</f>
        <v>1.3</v>
      </c>
      <c r="K18" s="88">
        <f>(($E18*10^6)-(('MPS(calc_process)'!$F$21*'MPS(calc_process)'!$F$22*('MPS(calc_process)'!$F$24-'MPS(calc_process)'!$F$25))+('MPS(calc_process)'!$F$26*(J$5-1)*'MPS(calc_process)'!$F$23*('MPS(calc_process)'!$F$24-'MPS(calc_process)'!$F$25))))/($E18*10^6)</f>
        <v>0.86532670163834258</v>
      </c>
      <c r="L18" s="89">
        <f t="shared" si="0"/>
        <v>0</v>
      </c>
      <c r="M18" s="89">
        <f t="shared" si="3"/>
        <v>0</v>
      </c>
      <c r="N18" s="90">
        <f t="shared" si="1"/>
        <v>0</v>
      </c>
      <c r="O18" s="90">
        <f t="shared" si="2"/>
        <v>0</v>
      </c>
    </row>
    <row r="19" spans="1:15" x14ac:dyDescent="0.15">
      <c r="A19" s="128"/>
      <c r="B19" s="97">
        <v>15</v>
      </c>
      <c r="C19" s="100"/>
      <c r="D19" s="99"/>
      <c r="E19" s="104">
        <f>'MPS(calc_process)'!$F$16</f>
        <v>3.6658999999999997E-2</v>
      </c>
      <c r="F19" s="105">
        <f>'MPS(input)'!$E$14</f>
        <v>5.6099999999999997E-2</v>
      </c>
      <c r="G19" s="106">
        <f>'MPS(calc_process)'!$F$19</f>
        <v>0.68200000000000005</v>
      </c>
      <c r="H19" s="102"/>
      <c r="I19" s="108">
        <f>'MPS(input)'!$E$18</f>
        <v>0.81399999999999995</v>
      </c>
      <c r="J19" s="107">
        <f>'MPS(input)'!$E$16</f>
        <v>1.3</v>
      </c>
      <c r="K19" s="88">
        <f>(($E19*10^6)-(('MPS(calc_process)'!$F$21*'MPS(calc_process)'!$F$22*('MPS(calc_process)'!$F$24-'MPS(calc_process)'!$F$25))+('MPS(calc_process)'!$F$26*(J$5-1)*'MPS(calc_process)'!$F$23*('MPS(calc_process)'!$F$24-'MPS(calc_process)'!$F$25))))/($E19*10^6)</f>
        <v>0.86532670163834258</v>
      </c>
      <c r="L19" s="89">
        <f t="shared" si="0"/>
        <v>0</v>
      </c>
      <c r="M19" s="89">
        <f t="shared" si="3"/>
        <v>0</v>
      </c>
      <c r="N19" s="90">
        <f t="shared" si="1"/>
        <v>0</v>
      </c>
      <c r="O19" s="90">
        <f t="shared" si="2"/>
        <v>0</v>
      </c>
    </row>
    <row r="20" spans="1:15" x14ac:dyDescent="0.15">
      <c r="A20" s="128"/>
      <c r="B20" s="97">
        <v>16</v>
      </c>
      <c r="C20" s="100"/>
      <c r="D20" s="99"/>
      <c r="E20" s="104">
        <f>'MPS(calc_process)'!$F$16</f>
        <v>3.6658999999999997E-2</v>
      </c>
      <c r="F20" s="105">
        <f>'MPS(input)'!$E$14</f>
        <v>5.6099999999999997E-2</v>
      </c>
      <c r="G20" s="106">
        <f>'MPS(calc_process)'!$F$19</f>
        <v>0.68200000000000005</v>
      </c>
      <c r="H20" s="102"/>
      <c r="I20" s="108">
        <f>'MPS(input)'!$E$18</f>
        <v>0.81399999999999995</v>
      </c>
      <c r="J20" s="107">
        <f>'MPS(input)'!$E$16</f>
        <v>1.3</v>
      </c>
      <c r="K20" s="88">
        <f>(($E20*10^6)-(('MPS(calc_process)'!$F$21*'MPS(calc_process)'!$F$22*('MPS(calc_process)'!$F$24-'MPS(calc_process)'!$F$25))+('MPS(calc_process)'!$F$26*(J$5-1)*'MPS(calc_process)'!$F$23*('MPS(calc_process)'!$F$24-'MPS(calc_process)'!$F$25))))/($E20*10^6)</f>
        <v>0.86532670163834258</v>
      </c>
      <c r="L20" s="89">
        <f t="shared" si="0"/>
        <v>0</v>
      </c>
      <c r="M20" s="89">
        <f t="shared" si="3"/>
        <v>0</v>
      </c>
      <c r="N20" s="90">
        <f t="shared" si="1"/>
        <v>0</v>
      </c>
      <c r="O20" s="90">
        <f t="shared" si="2"/>
        <v>0</v>
      </c>
    </row>
    <row r="21" spans="1:15" x14ac:dyDescent="0.15">
      <c r="A21" s="128"/>
      <c r="B21" s="97">
        <v>17</v>
      </c>
      <c r="C21" s="100"/>
      <c r="D21" s="99"/>
      <c r="E21" s="104">
        <f>'MPS(calc_process)'!$F$16</f>
        <v>3.6658999999999997E-2</v>
      </c>
      <c r="F21" s="105">
        <f>'MPS(input)'!$E$14</f>
        <v>5.6099999999999997E-2</v>
      </c>
      <c r="G21" s="106">
        <f>'MPS(calc_process)'!$F$19</f>
        <v>0.68200000000000005</v>
      </c>
      <c r="H21" s="102"/>
      <c r="I21" s="108">
        <f>'MPS(input)'!$E$18</f>
        <v>0.81399999999999995</v>
      </c>
      <c r="J21" s="107">
        <f>'MPS(input)'!$E$16</f>
        <v>1.3</v>
      </c>
      <c r="K21" s="88">
        <f>(($E21*10^6)-(('MPS(calc_process)'!$F$21*'MPS(calc_process)'!$F$22*('MPS(calc_process)'!$F$24-'MPS(calc_process)'!$F$25))+('MPS(calc_process)'!$F$26*(J$5-1)*'MPS(calc_process)'!$F$23*('MPS(calc_process)'!$F$24-'MPS(calc_process)'!$F$25))))/($E21*10^6)</f>
        <v>0.86532670163834258</v>
      </c>
      <c r="L21" s="89">
        <f t="shared" si="0"/>
        <v>0</v>
      </c>
      <c r="M21" s="89">
        <f t="shared" si="3"/>
        <v>0</v>
      </c>
      <c r="N21" s="90">
        <f t="shared" si="1"/>
        <v>0</v>
      </c>
      <c r="O21" s="90">
        <f t="shared" si="2"/>
        <v>0</v>
      </c>
    </row>
    <row r="22" spans="1:15" x14ac:dyDescent="0.15">
      <c r="A22" s="128"/>
      <c r="B22" s="97">
        <v>18</v>
      </c>
      <c r="C22" s="100"/>
      <c r="D22" s="99"/>
      <c r="E22" s="104">
        <f>'MPS(calc_process)'!$F$16</f>
        <v>3.6658999999999997E-2</v>
      </c>
      <c r="F22" s="105">
        <f>'MPS(input)'!$E$14</f>
        <v>5.6099999999999997E-2</v>
      </c>
      <c r="G22" s="106">
        <f>'MPS(calc_process)'!$F$19</f>
        <v>0.68200000000000005</v>
      </c>
      <c r="H22" s="102"/>
      <c r="I22" s="108">
        <f>'MPS(input)'!$E$18</f>
        <v>0.81399999999999995</v>
      </c>
      <c r="J22" s="107">
        <f>'MPS(input)'!$E$16</f>
        <v>1.3</v>
      </c>
      <c r="K22" s="88">
        <f>(($E22*10^6)-(('MPS(calc_process)'!$F$21*'MPS(calc_process)'!$F$22*('MPS(calc_process)'!$F$24-'MPS(calc_process)'!$F$25))+('MPS(calc_process)'!$F$26*(J$5-1)*'MPS(calc_process)'!$F$23*('MPS(calc_process)'!$F$24-'MPS(calc_process)'!$F$25))))/($E22*10^6)</f>
        <v>0.86532670163834258</v>
      </c>
      <c r="L22" s="89">
        <f t="shared" si="0"/>
        <v>0</v>
      </c>
      <c r="M22" s="89">
        <f t="shared" si="3"/>
        <v>0</v>
      </c>
      <c r="N22" s="90">
        <f t="shared" si="1"/>
        <v>0</v>
      </c>
      <c r="O22" s="90">
        <f t="shared" si="2"/>
        <v>0</v>
      </c>
    </row>
    <row r="23" spans="1:15" x14ac:dyDescent="0.15">
      <c r="A23" s="128"/>
      <c r="B23" s="97">
        <v>19</v>
      </c>
      <c r="C23" s="100"/>
      <c r="D23" s="99"/>
      <c r="E23" s="104">
        <f>'MPS(calc_process)'!$F$16</f>
        <v>3.6658999999999997E-2</v>
      </c>
      <c r="F23" s="105">
        <f>'MPS(input)'!$E$14</f>
        <v>5.6099999999999997E-2</v>
      </c>
      <c r="G23" s="106">
        <f>'MPS(calc_process)'!$F$19</f>
        <v>0.68200000000000005</v>
      </c>
      <c r="H23" s="102"/>
      <c r="I23" s="108">
        <f>'MPS(input)'!$E$18</f>
        <v>0.81399999999999995</v>
      </c>
      <c r="J23" s="107">
        <f>'MPS(input)'!$E$16</f>
        <v>1.3</v>
      </c>
      <c r="K23" s="88">
        <f>(($E23*10^6)-(('MPS(calc_process)'!$F$21*'MPS(calc_process)'!$F$22*('MPS(calc_process)'!$F$24-'MPS(calc_process)'!$F$25))+('MPS(calc_process)'!$F$26*(J$5-1)*'MPS(calc_process)'!$F$23*('MPS(calc_process)'!$F$24-'MPS(calc_process)'!$F$25))))/($E23*10^6)</f>
        <v>0.86532670163834258</v>
      </c>
      <c r="L23" s="89">
        <f t="shared" si="0"/>
        <v>0</v>
      </c>
      <c r="M23" s="89">
        <f t="shared" si="3"/>
        <v>0</v>
      </c>
      <c r="N23" s="90">
        <f t="shared" si="1"/>
        <v>0</v>
      </c>
      <c r="O23" s="90">
        <f t="shared" si="2"/>
        <v>0</v>
      </c>
    </row>
    <row r="24" spans="1:15" x14ac:dyDescent="0.15">
      <c r="A24" s="128"/>
      <c r="B24" s="97">
        <v>20</v>
      </c>
      <c r="C24" s="100"/>
      <c r="D24" s="99"/>
      <c r="E24" s="104">
        <f>'MPS(calc_process)'!$F$16</f>
        <v>3.6658999999999997E-2</v>
      </c>
      <c r="F24" s="105">
        <f>'MPS(input)'!$E$14</f>
        <v>5.6099999999999997E-2</v>
      </c>
      <c r="G24" s="106">
        <f>'MPS(calc_process)'!$F$19</f>
        <v>0.68200000000000005</v>
      </c>
      <c r="H24" s="102"/>
      <c r="I24" s="108">
        <f>'MPS(input)'!$E$18</f>
        <v>0.81399999999999995</v>
      </c>
      <c r="J24" s="107">
        <f>'MPS(input)'!$E$16</f>
        <v>1.3</v>
      </c>
      <c r="K24" s="88">
        <f>(($E24*10^6)-(('MPS(calc_process)'!$F$21*'MPS(calc_process)'!$F$22*('MPS(calc_process)'!$F$24-'MPS(calc_process)'!$F$25))+('MPS(calc_process)'!$F$26*(J$5-1)*'MPS(calc_process)'!$F$23*('MPS(calc_process)'!$F$24-'MPS(calc_process)'!$F$25))))/($E24*10^6)</f>
        <v>0.86532670163834258</v>
      </c>
      <c r="L24" s="89">
        <f t="shared" si="0"/>
        <v>0</v>
      </c>
      <c r="M24" s="89">
        <f t="shared" si="3"/>
        <v>0</v>
      </c>
      <c r="N24" s="90">
        <f t="shared" si="1"/>
        <v>0</v>
      </c>
      <c r="O24" s="90">
        <f t="shared" si="2"/>
        <v>0</v>
      </c>
    </row>
    <row r="25" spans="1:15" ht="19.5" customHeight="1" x14ac:dyDescent="0.15">
      <c r="A25" s="128"/>
      <c r="B25" s="91" t="s">
        <v>146</v>
      </c>
      <c r="C25" s="92" t="s">
        <v>140</v>
      </c>
      <c r="D25" s="92" t="s">
        <v>140</v>
      </c>
      <c r="E25" s="92" t="s">
        <v>140</v>
      </c>
      <c r="F25" s="92" t="s">
        <v>140</v>
      </c>
      <c r="G25" s="93" t="s">
        <v>140</v>
      </c>
      <c r="H25" s="94">
        <f>SUM(H5:H24)</f>
        <v>20900</v>
      </c>
      <c r="I25" s="93" t="s">
        <v>140</v>
      </c>
      <c r="J25" s="92" t="s">
        <v>140</v>
      </c>
      <c r="K25" s="93" t="s">
        <v>140</v>
      </c>
      <c r="L25" s="95">
        <f>SUMIF(L5:L24,"&gt;0",L5:L24)</f>
        <v>688.87929609897901</v>
      </c>
      <c r="M25" s="96">
        <f>SUM(M5:M24)</f>
        <v>542.93445359999998</v>
      </c>
      <c r="N25" s="95">
        <f>SUM(N5:N24)</f>
        <v>122.49072</v>
      </c>
      <c r="O25" s="95">
        <f>SUMIF(O5:O24,"&gt;0",O5:O24)</f>
        <v>23.454122498979054</v>
      </c>
    </row>
  </sheetData>
  <sheetProtection password="C6C3" sheet="1" objects="1" scenarios="1" formatCells="0" formatRows="0"/>
  <mergeCells count="4">
    <mergeCell ref="A5:A25"/>
    <mergeCell ref="L1:O1"/>
    <mergeCell ref="C1:D1"/>
    <mergeCell ref="E1:K1"/>
  </mergeCells>
  <phoneticPr fontId="10"/>
  <pageMargins left="0.70866141732283472" right="0.70866141732283472" top="0.74803149606299213" bottom="0.74803149606299213"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26"/>
  <sheetViews>
    <sheetView showGridLines="0" view="pageBreakPreview" topLeftCell="A10" zoomScale="90" zoomScaleNormal="100" zoomScaleSheetLayoutView="90" workbookViewId="0"/>
  </sheetViews>
  <sheetFormatPr defaultRowHeight="12.75" x14ac:dyDescent="0.15"/>
  <cols>
    <col min="1" max="4" width="3.625" style="37" customWidth="1"/>
    <col min="5" max="5" width="47.125" style="37" customWidth="1"/>
    <col min="6" max="7" width="12.625" style="37" customWidth="1"/>
    <col min="8" max="8" width="10.875" style="37" customWidth="1"/>
    <col min="9" max="9" width="11.625" style="39" customWidth="1"/>
    <col min="10" max="16384" width="9" style="37"/>
  </cols>
  <sheetData>
    <row r="1" spans="1:9" ht="18" customHeight="1" x14ac:dyDescent="0.15">
      <c r="I1" s="38" t="str">
        <f>'MPS(input)'!K1</f>
        <v>Monitoring Spreadsheet: JCM_ID_AM009_ver01.0</v>
      </c>
    </row>
    <row r="2" spans="1:9" ht="18" customHeight="1" x14ac:dyDescent="0.15">
      <c r="I2" s="38" t="str">
        <f>'MPS(input)'!K2</f>
        <v>Sectoral scope: 03</v>
      </c>
    </row>
    <row r="3" spans="1:9" ht="27.75" customHeight="1" x14ac:dyDescent="0.15">
      <c r="A3" s="132" t="s">
        <v>80</v>
      </c>
      <c r="B3" s="132"/>
      <c r="C3" s="132"/>
      <c r="D3" s="132"/>
      <c r="E3" s="132"/>
      <c r="F3" s="132"/>
      <c r="G3" s="132"/>
      <c r="H3" s="132"/>
      <c r="I3" s="132"/>
    </row>
    <row r="4" spans="1:9" ht="11.25" customHeight="1" x14ac:dyDescent="0.15"/>
    <row r="5" spans="1:9" ht="18.75" customHeight="1" thickBot="1" x14ac:dyDescent="0.2">
      <c r="A5" s="40" t="s">
        <v>81</v>
      </c>
      <c r="B5" s="41"/>
      <c r="C5" s="41"/>
      <c r="D5" s="41"/>
      <c r="E5" s="42"/>
      <c r="F5" s="43" t="s">
        <v>82</v>
      </c>
      <c r="G5" s="44" t="s">
        <v>83</v>
      </c>
      <c r="H5" s="43" t="s">
        <v>20</v>
      </c>
      <c r="I5" s="45" t="s">
        <v>0</v>
      </c>
    </row>
    <row r="6" spans="1:9" ht="18.75" customHeight="1" thickBot="1" x14ac:dyDescent="0.2">
      <c r="A6" s="46"/>
      <c r="B6" s="47" t="s">
        <v>84</v>
      </c>
      <c r="C6" s="47"/>
      <c r="D6" s="47"/>
      <c r="E6" s="47"/>
      <c r="F6" s="48"/>
      <c r="G6" s="49">
        <f>G8-G11</f>
        <v>23.454122498979018</v>
      </c>
      <c r="H6" s="50" t="s">
        <v>85</v>
      </c>
      <c r="I6" s="51" t="s">
        <v>86</v>
      </c>
    </row>
    <row r="7" spans="1:9" ht="18.75" customHeight="1" thickBot="1" x14ac:dyDescent="0.2">
      <c r="A7" s="40" t="s">
        <v>87</v>
      </c>
      <c r="B7" s="42"/>
      <c r="C7" s="41"/>
      <c r="D7" s="43"/>
      <c r="E7" s="43"/>
      <c r="F7" s="43"/>
      <c r="G7" s="52"/>
      <c r="H7" s="42"/>
      <c r="I7" s="43"/>
    </row>
    <row r="8" spans="1:9" ht="18.75" customHeight="1" thickBot="1" x14ac:dyDescent="0.2">
      <c r="A8" s="53"/>
      <c r="B8" s="54" t="s">
        <v>88</v>
      </c>
      <c r="C8" s="47"/>
      <c r="D8" s="47"/>
      <c r="E8" s="47"/>
      <c r="F8" s="48"/>
      <c r="G8" s="49">
        <f>G9</f>
        <v>688.87929609897901</v>
      </c>
      <c r="H8" s="50" t="s">
        <v>85</v>
      </c>
      <c r="I8" s="55" t="s">
        <v>89</v>
      </c>
    </row>
    <row r="9" spans="1:9" ht="18.75" customHeight="1" x14ac:dyDescent="0.15">
      <c r="A9" s="46"/>
      <c r="B9" s="56"/>
      <c r="C9" s="57" t="s">
        <v>90</v>
      </c>
      <c r="D9" s="57"/>
      <c r="E9" s="57"/>
      <c r="F9" s="55" t="s">
        <v>147</v>
      </c>
      <c r="G9" s="58">
        <f>'MPS(input_separate)'!L25</f>
        <v>688.87929609897901</v>
      </c>
      <c r="H9" s="59" t="s">
        <v>85</v>
      </c>
      <c r="I9" s="55" t="s">
        <v>89</v>
      </c>
    </row>
    <row r="10" spans="1:9" ht="18.75" customHeight="1" thickBot="1" x14ac:dyDescent="0.2">
      <c r="A10" s="40" t="s">
        <v>91</v>
      </c>
      <c r="B10" s="41"/>
      <c r="C10" s="41"/>
      <c r="D10" s="41"/>
      <c r="E10" s="42"/>
      <c r="F10" s="43"/>
      <c r="G10" s="60"/>
      <c r="H10" s="42"/>
      <c r="I10" s="43"/>
    </row>
    <row r="11" spans="1:9" ht="18.75" customHeight="1" thickBot="1" x14ac:dyDescent="0.2">
      <c r="A11" s="53"/>
      <c r="B11" s="54" t="s">
        <v>92</v>
      </c>
      <c r="C11" s="47"/>
      <c r="D11" s="47"/>
      <c r="E11" s="47"/>
      <c r="F11" s="61"/>
      <c r="G11" s="49">
        <f>SUM(G12:G13)</f>
        <v>665.42517359999999</v>
      </c>
      <c r="H11" s="50" t="s">
        <v>85</v>
      </c>
      <c r="I11" s="55"/>
    </row>
    <row r="12" spans="1:9" ht="18.75" customHeight="1" x14ac:dyDescent="0.15">
      <c r="A12" s="53"/>
      <c r="B12" s="62"/>
      <c r="C12" s="131" t="s">
        <v>93</v>
      </c>
      <c r="D12" s="131"/>
      <c r="E12" s="131"/>
      <c r="F12" s="51" t="s">
        <v>148</v>
      </c>
      <c r="G12" s="58">
        <f>'MPS(input_separate)'!N25</f>
        <v>122.49072</v>
      </c>
      <c r="H12" s="59" t="s">
        <v>85</v>
      </c>
      <c r="I12" s="55" t="s">
        <v>94</v>
      </c>
    </row>
    <row r="13" spans="1:9" ht="18.75" customHeight="1" x14ac:dyDescent="0.15">
      <c r="A13" s="46"/>
      <c r="B13" s="56"/>
      <c r="C13" s="131" t="s">
        <v>95</v>
      </c>
      <c r="D13" s="131"/>
      <c r="E13" s="131"/>
      <c r="F13" s="103" t="s">
        <v>147</v>
      </c>
      <c r="G13" s="63">
        <f>'MPS(input_separate)'!M25</f>
        <v>542.93445359999998</v>
      </c>
      <c r="H13" s="59" t="s">
        <v>85</v>
      </c>
      <c r="I13" s="64" t="s">
        <v>96</v>
      </c>
    </row>
    <row r="14" spans="1:9" ht="14.25" customHeight="1" x14ac:dyDescent="0.15">
      <c r="A14" s="5"/>
      <c r="B14" s="5"/>
      <c r="C14" s="5"/>
      <c r="D14" s="5"/>
      <c r="E14" s="5"/>
      <c r="F14" s="65"/>
      <c r="G14" s="66"/>
      <c r="H14" s="67"/>
      <c r="I14" s="4"/>
    </row>
    <row r="15" spans="1:9" ht="21.75" customHeight="1" x14ac:dyDescent="0.15">
      <c r="E15" s="5" t="s">
        <v>97</v>
      </c>
      <c r="F15" s="68"/>
    </row>
    <row r="16" spans="1:9" ht="21.75" customHeight="1" x14ac:dyDescent="0.15">
      <c r="E16" s="69" t="s">
        <v>98</v>
      </c>
      <c r="F16" s="70">
        <f>36.659/1000</f>
        <v>3.6658999999999997E-2</v>
      </c>
      <c r="G16" s="71" t="s">
        <v>99</v>
      </c>
      <c r="H16" s="72"/>
    </row>
    <row r="17" spans="5:8" s="39" customFormat="1" ht="21.75" customHeight="1" x14ac:dyDescent="0.15">
      <c r="E17" s="69" t="s">
        <v>100</v>
      </c>
      <c r="F17" s="73">
        <v>5.6099999999999997E-2</v>
      </c>
      <c r="G17" s="71" t="s">
        <v>101</v>
      </c>
      <c r="H17" s="72"/>
    </row>
    <row r="18" spans="5:8" s="39" customFormat="1" ht="21.75" customHeight="1" x14ac:dyDescent="0.15">
      <c r="E18" s="67"/>
      <c r="F18" s="74"/>
      <c r="G18" s="67"/>
      <c r="H18" s="67"/>
    </row>
    <row r="19" spans="5:8" s="39" customFormat="1" ht="21.75" customHeight="1" x14ac:dyDescent="0.15">
      <c r="E19" s="69" t="s">
        <v>102</v>
      </c>
      <c r="F19" s="75">
        <v>0.68200000000000005</v>
      </c>
      <c r="G19" s="71" t="s">
        <v>27</v>
      </c>
      <c r="H19" s="72"/>
    </row>
    <row r="20" spans="5:8" s="39" customFormat="1" ht="21.75" customHeight="1" x14ac:dyDescent="0.15">
      <c r="E20" s="67"/>
      <c r="F20" s="74"/>
      <c r="G20" s="67"/>
      <c r="H20" s="67"/>
    </row>
    <row r="21" spans="5:8" s="39" customFormat="1" ht="21.75" customHeight="1" x14ac:dyDescent="0.15">
      <c r="E21" s="69" t="s">
        <v>103</v>
      </c>
      <c r="F21" s="75">
        <v>10.694000000000001</v>
      </c>
      <c r="G21" s="71" t="s">
        <v>104</v>
      </c>
      <c r="H21" s="72"/>
    </row>
    <row r="22" spans="5:8" s="39" customFormat="1" ht="21.75" customHeight="1" x14ac:dyDescent="0.15">
      <c r="E22" s="69" t="s">
        <v>105</v>
      </c>
      <c r="F22" s="75">
        <v>1.3680000000000001</v>
      </c>
      <c r="G22" s="71" t="s">
        <v>106</v>
      </c>
      <c r="H22" s="72"/>
    </row>
    <row r="23" spans="5:8" s="39" customFormat="1" ht="21.75" customHeight="1" x14ac:dyDescent="0.15">
      <c r="E23" s="69" t="s">
        <v>107</v>
      </c>
      <c r="F23" s="75">
        <v>1.319</v>
      </c>
      <c r="G23" s="71" t="s">
        <v>106</v>
      </c>
      <c r="H23" s="72"/>
    </row>
    <row r="24" spans="5:8" s="39" customFormat="1" ht="21.75" customHeight="1" x14ac:dyDescent="0.15">
      <c r="E24" s="69" t="s">
        <v>108</v>
      </c>
      <c r="F24" s="77">
        <v>300</v>
      </c>
      <c r="G24" s="71" t="s">
        <v>109</v>
      </c>
      <c r="H24" s="72"/>
    </row>
    <row r="25" spans="5:8" s="39" customFormat="1" ht="21.75" customHeight="1" x14ac:dyDescent="0.15">
      <c r="E25" s="69" t="s">
        <v>110</v>
      </c>
      <c r="F25" s="79">
        <v>32.6</v>
      </c>
      <c r="G25" s="71" t="s">
        <v>109</v>
      </c>
      <c r="H25" s="72"/>
    </row>
    <row r="26" spans="5:8" s="39" customFormat="1" ht="21.75" customHeight="1" x14ac:dyDescent="0.15">
      <c r="E26" s="69" t="s">
        <v>111</v>
      </c>
      <c r="F26" s="78">
        <v>9.6880000000000006</v>
      </c>
      <c r="G26" s="71" t="s">
        <v>104</v>
      </c>
      <c r="H26" s="72"/>
    </row>
  </sheetData>
  <sheetProtection password="C7C3" sheet="1" objects="1" scenarios="1"/>
  <mergeCells count="3">
    <mergeCell ref="C13:E13"/>
    <mergeCell ref="C12:E12"/>
    <mergeCell ref="A3:I3"/>
  </mergeCells>
  <phoneticPr fontId="2"/>
  <pageMargins left="0.70866141732283472" right="0.70866141732283472" top="0.74803149606299213" bottom="0.74803149606299213" header="0.31496062992125984" footer="0.31496062992125984"/>
  <pageSetup paperSize="9" scale="80"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C12"/>
  <sheetViews>
    <sheetView showGridLines="0" zoomScale="80" zoomScaleNormal="80" workbookViewId="0">
      <selection activeCell="E9" sqref="E9"/>
    </sheetView>
  </sheetViews>
  <sheetFormatPr defaultRowHeight="13.5" x14ac:dyDescent="0.15"/>
  <cols>
    <col min="1" max="1" width="3.625" style="109" customWidth="1"/>
    <col min="2" max="2" width="36.375" style="109" customWidth="1"/>
    <col min="3" max="3" width="49.125" style="109" customWidth="1"/>
    <col min="4" max="256" width="9" style="109"/>
    <col min="257" max="257" width="3.625" style="109" customWidth="1"/>
    <col min="258" max="258" width="36.375" style="109" customWidth="1"/>
    <col min="259" max="259" width="49.125" style="109" customWidth="1"/>
    <col min="260" max="512" width="9" style="109"/>
    <col min="513" max="513" width="3.625" style="109" customWidth="1"/>
    <col min="514" max="514" width="36.375" style="109" customWidth="1"/>
    <col min="515" max="515" width="49.125" style="109" customWidth="1"/>
    <col min="516" max="768" width="9" style="109"/>
    <col min="769" max="769" width="3.625" style="109" customWidth="1"/>
    <col min="770" max="770" width="36.375" style="109" customWidth="1"/>
    <col min="771" max="771" width="49.125" style="109" customWidth="1"/>
    <col min="772" max="1024" width="9" style="109"/>
    <col min="1025" max="1025" width="3.625" style="109" customWidth="1"/>
    <col min="1026" max="1026" width="36.375" style="109" customWidth="1"/>
    <col min="1027" max="1027" width="49.125" style="109" customWidth="1"/>
    <col min="1028" max="1280" width="9" style="109"/>
    <col min="1281" max="1281" width="3.625" style="109" customWidth="1"/>
    <col min="1282" max="1282" width="36.375" style="109" customWidth="1"/>
    <col min="1283" max="1283" width="49.125" style="109" customWidth="1"/>
    <col min="1284" max="1536" width="9" style="109"/>
    <col min="1537" max="1537" width="3.625" style="109" customWidth="1"/>
    <col min="1538" max="1538" width="36.375" style="109" customWidth="1"/>
    <col min="1539" max="1539" width="49.125" style="109" customWidth="1"/>
    <col min="1540" max="1792" width="9" style="109"/>
    <col min="1793" max="1793" width="3.625" style="109" customWidth="1"/>
    <col min="1794" max="1794" width="36.375" style="109" customWidth="1"/>
    <col min="1795" max="1795" width="49.125" style="109" customWidth="1"/>
    <col min="1796" max="2048" width="9" style="109"/>
    <col min="2049" max="2049" width="3.625" style="109" customWidth="1"/>
    <col min="2050" max="2050" width="36.375" style="109" customWidth="1"/>
    <col min="2051" max="2051" width="49.125" style="109" customWidth="1"/>
    <col min="2052" max="2304" width="9" style="109"/>
    <col min="2305" max="2305" width="3.625" style="109" customWidth="1"/>
    <col min="2306" max="2306" width="36.375" style="109" customWidth="1"/>
    <col min="2307" max="2307" width="49.125" style="109" customWidth="1"/>
    <col min="2308" max="2560" width="9" style="109"/>
    <col min="2561" max="2561" width="3.625" style="109" customWidth="1"/>
    <col min="2562" max="2562" width="36.375" style="109" customWidth="1"/>
    <col min="2563" max="2563" width="49.125" style="109" customWidth="1"/>
    <col min="2564" max="2816" width="9" style="109"/>
    <col min="2817" max="2817" width="3.625" style="109" customWidth="1"/>
    <col min="2818" max="2818" width="36.375" style="109" customWidth="1"/>
    <col min="2819" max="2819" width="49.125" style="109" customWidth="1"/>
    <col min="2820" max="3072" width="9" style="109"/>
    <col min="3073" max="3073" width="3.625" style="109" customWidth="1"/>
    <col min="3074" max="3074" width="36.375" style="109" customWidth="1"/>
    <col min="3075" max="3075" width="49.125" style="109" customWidth="1"/>
    <col min="3076" max="3328" width="9" style="109"/>
    <col min="3329" max="3329" width="3.625" style="109" customWidth="1"/>
    <col min="3330" max="3330" width="36.375" style="109" customWidth="1"/>
    <col min="3331" max="3331" width="49.125" style="109" customWidth="1"/>
    <col min="3332" max="3584" width="9" style="109"/>
    <col min="3585" max="3585" width="3.625" style="109" customWidth="1"/>
    <col min="3586" max="3586" width="36.375" style="109" customWidth="1"/>
    <col min="3587" max="3587" width="49.125" style="109" customWidth="1"/>
    <col min="3588" max="3840" width="9" style="109"/>
    <col min="3841" max="3841" width="3.625" style="109" customWidth="1"/>
    <col min="3842" max="3842" width="36.375" style="109" customWidth="1"/>
    <col min="3843" max="3843" width="49.125" style="109" customWidth="1"/>
    <col min="3844" max="4096" width="9" style="109"/>
    <col min="4097" max="4097" width="3.625" style="109" customWidth="1"/>
    <col min="4098" max="4098" width="36.375" style="109" customWidth="1"/>
    <col min="4099" max="4099" width="49.125" style="109" customWidth="1"/>
    <col min="4100" max="4352" width="9" style="109"/>
    <col min="4353" max="4353" width="3.625" style="109" customWidth="1"/>
    <col min="4354" max="4354" width="36.375" style="109" customWidth="1"/>
    <col min="4355" max="4355" width="49.125" style="109" customWidth="1"/>
    <col min="4356" max="4608" width="9" style="109"/>
    <col min="4609" max="4609" width="3.625" style="109" customWidth="1"/>
    <col min="4610" max="4610" width="36.375" style="109" customWidth="1"/>
    <col min="4611" max="4611" width="49.125" style="109" customWidth="1"/>
    <col min="4612" max="4864" width="9" style="109"/>
    <col min="4865" max="4865" width="3.625" style="109" customWidth="1"/>
    <col min="4866" max="4866" width="36.375" style="109" customWidth="1"/>
    <col min="4867" max="4867" width="49.125" style="109" customWidth="1"/>
    <col min="4868" max="5120" width="9" style="109"/>
    <col min="5121" max="5121" width="3.625" style="109" customWidth="1"/>
    <col min="5122" max="5122" width="36.375" style="109" customWidth="1"/>
    <col min="5123" max="5123" width="49.125" style="109" customWidth="1"/>
    <col min="5124" max="5376" width="9" style="109"/>
    <col min="5377" max="5377" width="3.625" style="109" customWidth="1"/>
    <col min="5378" max="5378" width="36.375" style="109" customWidth="1"/>
    <col min="5379" max="5379" width="49.125" style="109" customWidth="1"/>
    <col min="5380" max="5632" width="9" style="109"/>
    <col min="5633" max="5633" width="3.625" style="109" customWidth="1"/>
    <col min="5634" max="5634" width="36.375" style="109" customWidth="1"/>
    <col min="5635" max="5635" width="49.125" style="109" customWidth="1"/>
    <col min="5636" max="5888" width="9" style="109"/>
    <col min="5889" max="5889" width="3.625" style="109" customWidth="1"/>
    <col min="5890" max="5890" width="36.375" style="109" customWidth="1"/>
    <col min="5891" max="5891" width="49.125" style="109" customWidth="1"/>
    <col min="5892" max="6144" width="9" style="109"/>
    <col min="6145" max="6145" width="3.625" style="109" customWidth="1"/>
    <col min="6146" max="6146" width="36.375" style="109" customWidth="1"/>
    <col min="6147" max="6147" width="49.125" style="109" customWidth="1"/>
    <col min="6148" max="6400" width="9" style="109"/>
    <col min="6401" max="6401" width="3.625" style="109" customWidth="1"/>
    <col min="6402" max="6402" width="36.375" style="109" customWidth="1"/>
    <col min="6403" max="6403" width="49.125" style="109" customWidth="1"/>
    <col min="6404" max="6656" width="9" style="109"/>
    <col min="6657" max="6657" width="3.625" style="109" customWidth="1"/>
    <col min="6658" max="6658" width="36.375" style="109" customWidth="1"/>
    <col min="6659" max="6659" width="49.125" style="109" customWidth="1"/>
    <col min="6660" max="6912" width="9" style="109"/>
    <col min="6913" max="6913" width="3.625" style="109" customWidth="1"/>
    <col min="6914" max="6914" width="36.375" style="109" customWidth="1"/>
    <col min="6915" max="6915" width="49.125" style="109" customWidth="1"/>
    <col min="6916" max="7168" width="9" style="109"/>
    <col min="7169" max="7169" width="3.625" style="109" customWidth="1"/>
    <col min="7170" max="7170" width="36.375" style="109" customWidth="1"/>
    <col min="7171" max="7171" width="49.125" style="109" customWidth="1"/>
    <col min="7172" max="7424" width="9" style="109"/>
    <col min="7425" max="7425" width="3.625" style="109" customWidth="1"/>
    <col min="7426" max="7426" width="36.375" style="109" customWidth="1"/>
    <col min="7427" max="7427" width="49.125" style="109" customWidth="1"/>
    <col min="7428" max="7680" width="9" style="109"/>
    <col min="7681" max="7681" width="3.625" style="109" customWidth="1"/>
    <col min="7682" max="7682" width="36.375" style="109" customWidth="1"/>
    <col min="7683" max="7683" width="49.125" style="109" customWidth="1"/>
    <col min="7684" max="7936" width="9" style="109"/>
    <col min="7937" max="7937" width="3.625" style="109" customWidth="1"/>
    <col min="7938" max="7938" width="36.375" style="109" customWidth="1"/>
    <col min="7939" max="7939" width="49.125" style="109" customWidth="1"/>
    <col min="7940" max="8192" width="9" style="109"/>
    <col min="8193" max="8193" width="3.625" style="109" customWidth="1"/>
    <col min="8194" max="8194" width="36.375" style="109" customWidth="1"/>
    <col min="8195" max="8195" width="49.125" style="109" customWidth="1"/>
    <col min="8196" max="8448" width="9" style="109"/>
    <col min="8449" max="8449" width="3.625" style="109" customWidth="1"/>
    <col min="8450" max="8450" width="36.375" style="109" customWidth="1"/>
    <col min="8451" max="8451" width="49.125" style="109" customWidth="1"/>
    <col min="8452" max="8704" width="9" style="109"/>
    <col min="8705" max="8705" width="3.625" style="109" customWidth="1"/>
    <col min="8706" max="8706" width="36.375" style="109" customWidth="1"/>
    <col min="8707" max="8707" width="49.125" style="109" customWidth="1"/>
    <col min="8708" max="8960" width="9" style="109"/>
    <col min="8961" max="8961" width="3.625" style="109" customWidth="1"/>
    <col min="8962" max="8962" width="36.375" style="109" customWidth="1"/>
    <col min="8963" max="8963" width="49.125" style="109" customWidth="1"/>
    <col min="8964" max="9216" width="9" style="109"/>
    <col min="9217" max="9217" width="3.625" style="109" customWidth="1"/>
    <col min="9218" max="9218" width="36.375" style="109" customWidth="1"/>
    <col min="9219" max="9219" width="49.125" style="109" customWidth="1"/>
    <col min="9220" max="9472" width="9" style="109"/>
    <col min="9473" max="9473" width="3.625" style="109" customWidth="1"/>
    <col min="9474" max="9474" width="36.375" style="109" customWidth="1"/>
    <col min="9475" max="9475" width="49.125" style="109" customWidth="1"/>
    <col min="9476" max="9728" width="9" style="109"/>
    <col min="9729" max="9729" width="3.625" style="109" customWidth="1"/>
    <col min="9730" max="9730" width="36.375" style="109" customWidth="1"/>
    <col min="9731" max="9731" width="49.125" style="109" customWidth="1"/>
    <col min="9732" max="9984" width="9" style="109"/>
    <col min="9985" max="9985" width="3.625" style="109" customWidth="1"/>
    <col min="9986" max="9986" width="36.375" style="109" customWidth="1"/>
    <col min="9987" max="9987" width="49.125" style="109" customWidth="1"/>
    <col min="9988" max="10240" width="9" style="109"/>
    <col min="10241" max="10241" width="3.625" style="109" customWidth="1"/>
    <col min="10242" max="10242" width="36.375" style="109" customWidth="1"/>
    <col min="10243" max="10243" width="49.125" style="109" customWidth="1"/>
    <col min="10244" max="10496" width="9" style="109"/>
    <col min="10497" max="10497" width="3.625" style="109" customWidth="1"/>
    <col min="10498" max="10498" width="36.375" style="109" customWidth="1"/>
    <col min="10499" max="10499" width="49.125" style="109" customWidth="1"/>
    <col min="10500" max="10752" width="9" style="109"/>
    <col min="10753" max="10753" width="3.625" style="109" customWidth="1"/>
    <col min="10754" max="10754" width="36.375" style="109" customWidth="1"/>
    <col min="10755" max="10755" width="49.125" style="109" customWidth="1"/>
    <col min="10756" max="11008" width="9" style="109"/>
    <col min="11009" max="11009" width="3.625" style="109" customWidth="1"/>
    <col min="11010" max="11010" width="36.375" style="109" customWidth="1"/>
    <col min="11011" max="11011" width="49.125" style="109" customWidth="1"/>
    <col min="11012" max="11264" width="9" style="109"/>
    <col min="11265" max="11265" width="3.625" style="109" customWidth="1"/>
    <col min="11266" max="11266" width="36.375" style="109" customWidth="1"/>
    <col min="11267" max="11267" width="49.125" style="109" customWidth="1"/>
    <col min="11268" max="11520" width="9" style="109"/>
    <col min="11521" max="11521" width="3.625" style="109" customWidth="1"/>
    <col min="11522" max="11522" width="36.375" style="109" customWidth="1"/>
    <col min="11523" max="11523" width="49.125" style="109" customWidth="1"/>
    <col min="11524" max="11776" width="9" style="109"/>
    <col min="11777" max="11777" width="3.625" style="109" customWidth="1"/>
    <col min="11778" max="11778" width="36.375" style="109" customWidth="1"/>
    <col min="11779" max="11779" width="49.125" style="109" customWidth="1"/>
    <col min="11780" max="12032" width="9" style="109"/>
    <col min="12033" max="12033" width="3.625" style="109" customWidth="1"/>
    <col min="12034" max="12034" width="36.375" style="109" customWidth="1"/>
    <col min="12035" max="12035" width="49.125" style="109" customWidth="1"/>
    <col min="12036" max="12288" width="9" style="109"/>
    <col min="12289" max="12289" width="3.625" style="109" customWidth="1"/>
    <col min="12290" max="12290" width="36.375" style="109" customWidth="1"/>
    <col min="12291" max="12291" width="49.125" style="109" customWidth="1"/>
    <col min="12292" max="12544" width="9" style="109"/>
    <col min="12545" max="12545" width="3.625" style="109" customWidth="1"/>
    <col min="12546" max="12546" width="36.375" style="109" customWidth="1"/>
    <col min="12547" max="12547" width="49.125" style="109" customWidth="1"/>
    <col min="12548" max="12800" width="9" style="109"/>
    <col min="12801" max="12801" width="3.625" style="109" customWidth="1"/>
    <col min="12802" max="12802" width="36.375" style="109" customWidth="1"/>
    <col min="12803" max="12803" width="49.125" style="109" customWidth="1"/>
    <col min="12804" max="13056" width="9" style="109"/>
    <col min="13057" max="13057" width="3.625" style="109" customWidth="1"/>
    <col min="13058" max="13058" width="36.375" style="109" customWidth="1"/>
    <col min="13059" max="13059" width="49.125" style="109" customWidth="1"/>
    <col min="13060" max="13312" width="9" style="109"/>
    <col min="13313" max="13313" width="3.625" style="109" customWidth="1"/>
    <col min="13314" max="13314" width="36.375" style="109" customWidth="1"/>
    <col min="13315" max="13315" width="49.125" style="109" customWidth="1"/>
    <col min="13316" max="13568" width="9" style="109"/>
    <col min="13569" max="13569" width="3.625" style="109" customWidth="1"/>
    <col min="13570" max="13570" width="36.375" style="109" customWidth="1"/>
    <col min="13571" max="13571" width="49.125" style="109" customWidth="1"/>
    <col min="13572" max="13824" width="9" style="109"/>
    <col min="13825" max="13825" width="3.625" style="109" customWidth="1"/>
    <col min="13826" max="13826" width="36.375" style="109" customWidth="1"/>
    <col min="13827" max="13827" width="49.125" style="109" customWidth="1"/>
    <col min="13828" max="14080" width="9" style="109"/>
    <col min="14081" max="14081" width="3.625" style="109" customWidth="1"/>
    <col min="14082" max="14082" width="36.375" style="109" customWidth="1"/>
    <col min="14083" max="14083" width="49.125" style="109" customWidth="1"/>
    <col min="14084" max="14336" width="9" style="109"/>
    <col min="14337" max="14337" width="3.625" style="109" customWidth="1"/>
    <col min="14338" max="14338" width="36.375" style="109" customWidth="1"/>
    <col min="14339" max="14339" width="49.125" style="109" customWidth="1"/>
    <col min="14340" max="14592" width="9" style="109"/>
    <col min="14593" max="14593" width="3.625" style="109" customWidth="1"/>
    <col min="14594" max="14594" width="36.375" style="109" customWidth="1"/>
    <col min="14595" max="14595" width="49.125" style="109" customWidth="1"/>
    <col min="14596" max="14848" width="9" style="109"/>
    <col min="14849" max="14849" width="3.625" style="109" customWidth="1"/>
    <col min="14850" max="14850" width="36.375" style="109" customWidth="1"/>
    <col min="14851" max="14851" width="49.125" style="109" customWidth="1"/>
    <col min="14852" max="15104" width="9" style="109"/>
    <col min="15105" max="15105" width="3.625" style="109" customWidth="1"/>
    <col min="15106" max="15106" width="36.375" style="109" customWidth="1"/>
    <col min="15107" max="15107" width="49.125" style="109" customWidth="1"/>
    <col min="15108" max="15360" width="9" style="109"/>
    <col min="15361" max="15361" width="3.625" style="109" customWidth="1"/>
    <col min="15362" max="15362" width="36.375" style="109" customWidth="1"/>
    <col min="15363" max="15363" width="49.125" style="109" customWidth="1"/>
    <col min="15364" max="15616" width="9" style="109"/>
    <col min="15617" max="15617" width="3.625" style="109" customWidth="1"/>
    <col min="15618" max="15618" width="36.375" style="109" customWidth="1"/>
    <col min="15619" max="15619" width="49.125" style="109" customWidth="1"/>
    <col min="15620" max="15872" width="9" style="109"/>
    <col min="15873" max="15873" width="3.625" style="109" customWidth="1"/>
    <col min="15874" max="15874" width="36.375" style="109" customWidth="1"/>
    <col min="15875" max="15875" width="49.125" style="109" customWidth="1"/>
    <col min="15876" max="16128" width="9" style="109"/>
    <col min="16129" max="16129" width="3.625" style="109" customWidth="1"/>
    <col min="16130" max="16130" width="36.375" style="109" customWidth="1"/>
    <col min="16131" max="16131" width="49.125" style="109" customWidth="1"/>
    <col min="16132" max="16384" width="9" style="109"/>
  </cols>
  <sheetData>
    <row r="1" spans="1:3" ht="18" customHeight="1" x14ac:dyDescent="0.15">
      <c r="C1" s="12" t="str">
        <f>'MPS(input)'!K1</f>
        <v>Monitoring Spreadsheet: JCM_ID_AM009_ver01.0</v>
      </c>
    </row>
    <row r="2" spans="1:3" ht="18" customHeight="1" x14ac:dyDescent="0.15">
      <c r="C2" s="12" t="str">
        <f>'MPS(input)'!K2</f>
        <v>Sectoral scope: 03</v>
      </c>
    </row>
    <row r="3" spans="1:3" ht="24" customHeight="1" x14ac:dyDescent="0.15">
      <c r="A3" s="133" t="s">
        <v>149</v>
      </c>
      <c r="B3" s="133"/>
      <c r="C3" s="133"/>
    </row>
    <row r="5" spans="1:3" ht="21" customHeight="1" x14ac:dyDescent="0.15">
      <c r="B5" s="34" t="s">
        <v>150</v>
      </c>
      <c r="C5" s="34" t="s">
        <v>151</v>
      </c>
    </row>
    <row r="6" spans="1:3" ht="54" customHeight="1" x14ac:dyDescent="0.15">
      <c r="B6" s="85" t="s">
        <v>167</v>
      </c>
      <c r="C6" s="85" t="s">
        <v>165</v>
      </c>
    </row>
    <row r="7" spans="1:3" ht="54" customHeight="1" x14ac:dyDescent="0.15">
      <c r="B7" s="85" t="s">
        <v>168</v>
      </c>
      <c r="C7" s="85" t="s">
        <v>166</v>
      </c>
    </row>
    <row r="8" spans="1:3" ht="63.75" customHeight="1" x14ac:dyDescent="0.15">
      <c r="B8" s="85" t="s">
        <v>169</v>
      </c>
      <c r="C8" s="85" t="s">
        <v>170</v>
      </c>
    </row>
    <row r="9" spans="1:3" ht="54" customHeight="1" x14ac:dyDescent="0.15">
      <c r="B9" s="85" t="s">
        <v>171</v>
      </c>
      <c r="C9" s="85" t="s">
        <v>172</v>
      </c>
    </row>
    <row r="10" spans="1:3" ht="54" customHeight="1" x14ac:dyDescent="0.15">
      <c r="B10" s="85"/>
      <c r="C10" s="85"/>
    </row>
    <row r="11" spans="1:3" ht="54" customHeight="1" x14ac:dyDescent="0.15">
      <c r="B11" s="85"/>
      <c r="C11" s="85"/>
    </row>
    <row r="12" spans="1:3" ht="54" customHeight="1" x14ac:dyDescent="0.15">
      <c r="B12" s="85"/>
      <c r="C12" s="85"/>
    </row>
  </sheetData>
  <sheetProtection password="C7C3" sheet="1" objects="1" scenarios="1" formatCells="0" formatRows="0" insertRows="0"/>
  <mergeCells count="1">
    <mergeCell ref="A3:C3"/>
  </mergeCells>
  <phoneticPr fontId="10"/>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K27"/>
  <sheetViews>
    <sheetView showGridLines="0" view="pageBreakPreview" topLeftCell="A7" zoomScale="80" zoomScaleNormal="65" zoomScaleSheetLayoutView="80" workbookViewId="0">
      <selection activeCell="E18" sqref="E18"/>
    </sheetView>
  </sheetViews>
  <sheetFormatPr defaultRowHeight="14.25" x14ac:dyDescent="0.15"/>
  <cols>
    <col min="1" max="1" width="2.625" style="11" customWidth="1"/>
    <col min="2" max="2" width="11.75" style="11" customWidth="1"/>
    <col min="3" max="3" width="13.625" style="11" customWidth="1"/>
    <col min="4" max="4" width="21.625" style="11" customWidth="1"/>
    <col min="5" max="6" width="10.625" style="11" customWidth="1"/>
    <col min="7" max="7" width="11.625" style="11" customWidth="1"/>
    <col min="8" max="8" width="10.25" style="11" customWidth="1"/>
    <col min="9" max="9" width="63.5" style="11" customWidth="1"/>
    <col min="10" max="10" width="12.625" style="11" customWidth="1"/>
    <col min="11" max="11" width="11.5" style="11" customWidth="1"/>
    <col min="12" max="16384" width="9" style="11"/>
  </cols>
  <sheetData>
    <row r="1" spans="1:11" ht="18" customHeight="1" x14ac:dyDescent="0.15">
      <c r="K1" s="12" t="str">
        <f>'MPS(input)'!K1</f>
        <v>Monitoring Spreadsheet: JCM_ID_AM009_ver01.0</v>
      </c>
    </row>
    <row r="2" spans="1:11" ht="18" customHeight="1" x14ac:dyDescent="0.15">
      <c r="K2" s="12" t="str">
        <f>'MPS(input)'!K2</f>
        <v>Sectoral scope: 03</v>
      </c>
    </row>
    <row r="3" spans="1:11" ht="27.75" customHeight="1" x14ac:dyDescent="0.15">
      <c r="A3" s="13" t="s">
        <v>152</v>
      </c>
      <c r="B3" s="76"/>
      <c r="C3" s="76"/>
      <c r="D3" s="76"/>
      <c r="E3" s="76"/>
      <c r="F3" s="76"/>
      <c r="G3" s="76"/>
      <c r="H3" s="76"/>
      <c r="I3" s="76"/>
      <c r="J3" s="76"/>
      <c r="K3" s="16"/>
    </row>
    <row r="5" spans="1:11" ht="15" customHeight="1" x14ac:dyDescent="0.15">
      <c r="A5" s="3" t="s">
        <v>154</v>
      </c>
      <c r="B5" s="3"/>
    </row>
    <row r="6" spans="1:11" ht="15" customHeight="1" x14ac:dyDescent="0.15">
      <c r="A6" s="3"/>
      <c r="B6" s="34" t="s">
        <v>6</v>
      </c>
      <c r="C6" s="34" t="s">
        <v>7</v>
      </c>
      <c r="D6" s="34" t="s">
        <v>8</v>
      </c>
      <c r="E6" s="34" t="s">
        <v>9</v>
      </c>
      <c r="F6" s="34" t="s">
        <v>10</v>
      </c>
      <c r="G6" s="34" t="s">
        <v>11</v>
      </c>
      <c r="H6" s="34" t="s">
        <v>12</v>
      </c>
      <c r="I6" s="34" t="s">
        <v>13</v>
      </c>
      <c r="J6" s="34" t="s">
        <v>14</v>
      </c>
      <c r="K6" s="34" t="s">
        <v>15</v>
      </c>
    </row>
    <row r="7" spans="1:11" s="6" customFormat="1" ht="30" customHeight="1" x14ac:dyDescent="0.15">
      <c r="B7" s="34" t="s">
        <v>16</v>
      </c>
      <c r="C7" s="34" t="s">
        <v>17</v>
      </c>
      <c r="D7" s="34" t="s">
        <v>18</v>
      </c>
      <c r="E7" s="34" t="s">
        <v>160</v>
      </c>
      <c r="F7" s="34" t="s">
        <v>20</v>
      </c>
      <c r="G7" s="34" t="s">
        <v>21</v>
      </c>
      <c r="H7" s="34" t="s">
        <v>22</v>
      </c>
      <c r="I7" s="34" t="s">
        <v>23</v>
      </c>
      <c r="J7" s="34" t="s">
        <v>24</v>
      </c>
      <c r="K7" s="34" t="s">
        <v>25</v>
      </c>
    </row>
    <row r="8" spans="1:11" ht="63" customHeight="1" x14ac:dyDescent="0.15">
      <c r="B8" s="30" t="s">
        <v>26</v>
      </c>
      <c r="C8" s="31" t="s">
        <v>51</v>
      </c>
      <c r="D8" s="28" t="s">
        <v>52</v>
      </c>
      <c r="E8" s="17" t="s">
        <v>27</v>
      </c>
      <c r="F8" s="27" t="s">
        <v>53</v>
      </c>
      <c r="G8" s="84" t="s">
        <v>28</v>
      </c>
      <c r="H8" s="85" t="s">
        <v>29</v>
      </c>
      <c r="I8" s="85" t="s">
        <v>30</v>
      </c>
      <c r="J8" s="86" t="s">
        <v>31</v>
      </c>
      <c r="K8" s="85" t="s">
        <v>32</v>
      </c>
    </row>
    <row r="9" spans="1:11" ht="63" customHeight="1" x14ac:dyDescent="0.15">
      <c r="A9" s="2"/>
      <c r="B9" s="30" t="s">
        <v>33</v>
      </c>
      <c r="C9" s="25" t="s">
        <v>54</v>
      </c>
      <c r="D9" s="23" t="s">
        <v>55</v>
      </c>
      <c r="E9" s="17" t="s">
        <v>27</v>
      </c>
      <c r="F9" s="33" t="s">
        <v>34</v>
      </c>
      <c r="G9" s="84" t="s">
        <v>28</v>
      </c>
      <c r="H9" s="85" t="s">
        <v>35</v>
      </c>
      <c r="I9" s="85"/>
      <c r="J9" s="87" t="s">
        <v>36</v>
      </c>
      <c r="K9" s="85" t="s">
        <v>32</v>
      </c>
    </row>
    <row r="10" spans="1:11" ht="8.25" customHeight="1" x14ac:dyDescent="0.15"/>
    <row r="11" spans="1:11" ht="15" customHeight="1" x14ac:dyDescent="0.15">
      <c r="A11" s="3" t="s">
        <v>155</v>
      </c>
    </row>
    <row r="12" spans="1:11" ht="15" customHeight="1" x14ac:dyDescent="0.15">
      <c r="B12" s="34" t="s">
        <v>6</v>
      </c>
      <c r="C12" s="121" t="s">
        <v>7</v>
      </c>
      <c r="D12" s="121"/>
      <c r="E12" s="34" t="s">
        <v>8</v>
      </c>
      <c r="F12" s="34" t="s">
        <v>9</v>
      </c>
      <c r="G12" s="121" t="s">
        <v>10</v>
      </c>
      <c r="H12" s="121"/>
      <c r="I12" s="121"/>
      <c r="J12" s="121" t="s">
        <v>11</v>
      </c>
      <c r="K12" s="121"/>
    </row>
    <row r="13" spans="1:11" ht="30" customHeight="1" x14ac:dyDescent="0.15">
      <c r="B13" s="34" t="s">
        <v>17</v>
      </c>
      <c r="C13" s="121" t="s">
        <v>18</v>
      </c>
      <c r="D13" s="121"/>
      <c r="E13" s="34" t="s">
        <v>19</v>
      </c>
      <c r="F13" s="34" t="s">
        <v>20</v>
      </c>
      <c r="G13" s="121" t="s">
        <v>22</v>
      </c>
      <c r="H13" s="121"/>
      <c r="I13" s="121"/>
      <c r="J13" s="121" t="s">
        <v>25</v>
      </c>
      <c r="K13" s="121"/>
    </row>
    <row r="14" spans="1:11" ht="35.25" customHeight="1" x14ac:dyDescent="0.15">
      <c r="B14" s="31" t="s">
        <v>57</v>
      </c>
      <c r="C14" s="126" t="s">
        <v>58</v>
      </c>
      <c r="D14" s="126"/>
      <c r="E14" s="110">
        <f>'MPS(input)'!E14</f>
        <v>5.6099999999999997E-2</v>
      </c>
      <c r="F14" s="31" t="s">
        <v>59</v>
      </c>
      <c r="G14" s="134" t="str">
        <f>'MPS(input)'!G14:I14</f>
        <v>Country specific data or 2006 IPCC Guidelines for National Greenhouse Gas Inventories, Volume 2, Table 1.4.</v>
      </c>
      <c r="H14" s="134"/>
      <c r="I14" s="134"/>
      <c r="J14" s="134" t="str">
        <f>IF('MPS(input)'!J14&gt;0,'MPS(input)'!J14,"")</f>
        <v/>
      </c>
      <c r="K14" s="134"/>
    </row>
    <row r="15" spans="1:11" ht="35.25" customHeight="1" x14ac:dyDescent="0.15">
      <c r="B15" s="31" t="s">
        <v>61</v>
      </c>
      <c r="C15" s="126" t="s">
        <v>62</v>
      </c>
      <c r="D15" s="126"/>
      <c r="E15" s="17" t="s">
        <v>27</v>
      </c>
      <c r="F15" s="31" t="s">
        <v>27</v>
      </c>
      <c r="G15" s="134" t="str">
        <f>'MPS(input)'!G15:I15</f>
        <v>The project-specific value is calculated by the equation in explanatory note 2 using the recommended operational value of air ratio in the manual of the project burner.</v>
      </c>
      <c r="H15" s="134"/>
      <c r="I15" s="134"/>
      <c r="J15" s="134" t="str">
        <f>IF('MPS(input)'!J15&gt;0,'MPS(input)'!J15,"")</f>
        <v>Automatically calculated on "PMS(input_separate)"</v>
      </c>
      <c r="K15" s="134"/>
    </row>
    <row r="16" spans="1:11" ht="35.25" customHeight="1" x14ac:dyDescent="0.15">
      <c r="B16" s="31" t="s">
        <v>63</v>
      </c>
      <c r="C16" s="126" t="s">
        <v>39</v>
      </c>
      <c r="D16" s="126"/>
      <c r="E16" s="111">
        <f>'MPS(input)'!E16</f>
        <v>1.3</v>
      </c>
      <c r="F16" s="31" t="s">
        <v>27</v>
      </c>
      <c r="G16" s="134" t="str">
        <f>'MPS(input)'!G16:I16</f>
        <v>The recommended operational value in the manual of the project burner.</v>
      </c>
      <c r="H16" s="134"/>
      <c r="I16" s="134"/>
      <c r="J16" s="112" t="str">
        <f>IF('MPS(input)'!J16&gt;0,'MPS(input)'!J16,"")</f>
        <v/>
      </c>
      <c r="K16" s="113"/>
    </row>
    <row r="17" spans="1:11" ht="50.25" customHeight="1" x14ac:dyDescent="0.15">
      <c r="B17" s="31" t="s">
        <v>64</v>
      </c>
      <c r="C17" s="126" t="s">
        <v>65</v>
      </c>
      <c r="D17" s="126"/>
      <c r="E17" s="17" t="s">
        <v>27</v>
      </c>
      <c r="F17" s="31" t="s">
        <v>41</v>
      </c>
      <c r="G17" s="134" t="str">
        <f>'MPS(input)'!G17:I17</f>
        <v>Specification or nameplate of auxiliary equipments of the project furnace.</v>
      </c>
      <c r="H17" s="134"/>
      <c r="I17" s="134"/>
      <c r="J17" s="134" t="str">
        <f>IF('MPS(input)'!J17&gt;0,'MPS(input)'!J17,"")</f>
        <v>Input on "PMS(input_separate)"</v>
      </c>
      <c r="K17" s="134"/>
    </row>
    <row r="18" spans="1:11" s="14" customFormat="1" ht="370.5" customHeight="1" x14ac:dyDescent="0.15">
      <c r="B18" s="31" t="s">
        <v>66</v>
      </c>
      <c r="C18" s="125" t="s">
        <v>67</v>
      </c>
      <c r="D18" s="125"/>
      <c r="E18" s="117">
        <f>'MPS(input)'!E18</f>
        <v>0.81399999999999995</v>
      </c>
      <c r="F18" s="31" t="s">
        <v>68</v>
      </c>
      <c r="G18" s="134" t="str">
        <f>'MPS(input)'!G18:I18</f>
        <v>[EFgrid]
The data is sourced from “Emission Factors of Electricity Interconnection Systems”, National Committee on Clean Development Mechanism (Indonesian DNA for CDM), based on data obtained by Directorate General of Electricity, Ministry of Energy and Mineral Resources, Indonesia, unless otherwise instructed by the Joint Committee. 
[EFcaptive]
CDM approved small scale methodology AMS-I.A</v>
      </c>
      <c r="H18" s="134"/>
      <c r="I18" s="134"/>
      <c r="J18" s="134" t="str">
        <f>IF('MPS(input)'!J18&gt;0,'MPS(input)'!J18,"")</f>
        <v/>
      </c>
      <c r="K18" s="134"/>
    </row>
    <row r="19" spans="1:11" ht="6.75" customHeight="1" x14ac:dyDescent="0.15"/>
    <row r="20" spans="1:11" ht="17.25" customHeight="1" x14ac:dyDescent="0.15">
      <c r="A20" s="1" t="s">
        <v>159</v>
      </c>
      <c r="B20" s="1"/>
    </row>
    <row r="21" spans="1:11" ht="17.25" customHeight="1" thickBot="1" x14ac:dyDescent="0.2">
      <c r="B21" s="135" t="s">
        <v>164</v>
      </c>
      <c r="C21" s="135"/>
      <c r="D21" s="138" t="s">
        <v>71</v>
      </c>
      <c r="E21" s="139"/>
      <c r="F21" s="26" t="s">
        <v>20</v>
      </c>
    </row>
    <row r="22" spans="1:11" ht="19.5" customHeight="1" thickBot="1" x14ac:dyDescent="0.2">
      <c r="B22" s="136"/>
      <c r="C22" s="137"/>
      <c r="D22" s="140">
        <f>ROUNDDOWN('MRS(calc_process)'!G6, 0)</f>
        <v>0</v>
      </c>
      <c r="E22" s="141"/>
      <c r="F22" s="36" t="s">
        <v>72</v>
      </c>
    </row>
    <row r="23" spans="1:11" ht="20.100000000000001" customHeight="1" x14ac:dyDescent="0.15">
      <c r="B23" s="2"/>
      <c r="C23" s="2"/>
      <c r="F23" s="7"/>
      <c r="G23" s="7"/>
    </row>
    <row r="24" spans="1:11" ht="15" customHeight="1" x14ac:dyDescent="0.15">
      <c r="A24" s="3" t="s">
        <v>44</v>
      </c>
    </row>
    <row r="25" spans="1:11" ht="15" customHeight="1" x14ac:dyDescent="0.15">
      <c r="B25" s="32" t="s">
        <v>45</v>
      </c>
      <c r="C25" s="118" t="s">
        <v>46</v>
      </c>
      <c r="D25" s="119"/>
      <c r="E25" s="119"/>
      <c r="F25" s="119"/>
      <c r="G25" s="119"/>
      <c r="H25" s="119"/>
      <c r="I25" s="120"/>
      <c r="J25" s="8"/>
    </row>
    <row r="26" spans="1:11" ht="15" customHeight="1" x14ac:dyDescent="0.15">
      <c r="B26" s="32" t="s">
        <v>47</v>
      </c>
      <c r="C26" s="118" t="s">
        <v>48</v>
      </c>
      <c r="D26" s="119"/>
      <c r="E26" s="119"/>
      <c r="F26" s="119"/>
      <c r="G26" s="119"/>
      <c r="H26" s="119"/>
      <c r="I26" s="120"/>
      <c r="J26" s="8"/>
    </row>
    <row r="27" spans="1:11" ht="15" customHeight="1" x14ac:dyDescent="0.15">
      <c r="B27" s="32" t="s">
        <v>28</v>
      </c>
      <c r="C27" s="118" t="s">
        <v>49</v>
      </c>
      <c r="D27" s="119"/>
      <c r="E27" s="119"/>
      <c r="F27" s="119"/>
      <c r="G27" s="119"/>
      <c r="H27" s="119"/>
      <c r="I27" s="120"/>
      <c r="J27" s="8"/>
    </row>
  </sheetData>
  <sheetProtection password="C7C3" sheet="1" objects="1" scenarios="1" formatCells="0" formatRows="0"/>
  <mergeCells count="27">
    <mergeCell ref="B21:C21"/>
    <mergeCell ref="B22:C22"/>
    <mergeCell ref="C25:I25"/>
    <mergeCell ref="C26:I26"/>
    <mergeCell ref="C27:I27"/>
    <mergeCell ref="D21:E21"/>
    <mergeCell ref="D22:E22"/>
    <mergeCell ref="C18:D18"/>
    <mergeCell ref="G18:I18"/>
    <mergeCell ref="J18:K18"/>
    <mergeCell ref="C14:D14"/>
    <mergeCell ref="G14:I14"/>
    <mergeCell ref="J14:K14"/>
    <mergeCell ref="C15:D15"/>
    <mergeCell ref="G15:I15"/>
    <mergeCell ref="J15:K15"/>
    <mergeCell ref="C16:D16"/>
    <mergeCell ref="G16:I16"/>
    <mergeCell ref="C17:D17"/>
    <mergeCell ref="G17:I17"/>
    <mergeCell ref="J17:K17"/>
    <mergeCell ref="C12:D12"/>
    <mergeCell ref="G12:I12"/>
    <mergeCell ref="J12:K12"/>
    <mergeCell ref="C13:D13"/>
    <mergeCell ref="G13:I13"/>
    <mergeCell ref="J13:K13"/>
  </mergeCells>
  <phoneticPr fontId="10"/>
  <pageMargins left="0.70866141732283472" right="0.70866141732283472" top="0.74803149606299213" bottom="0.74803149606299213" header="0.31496062992125984" footer="0.31496062992125984"/>
  <pageSetup paperSize="9" scale="74"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P25"/>
  <sheetViews>
    <sheetView view="pageBreakPreview" topLeftCell="A4" zoomScale="90" zoomScaleNormal="75" zoomScaleSheetLayoutView="90" workbookViewId="0"/>
  </sheetViews>
  <sheetFormatPr defaultRowHeight="14.25" x14ac:dyDescent="0.15"/>
  <cols>
    <col min="1" max="1" width="11.125" style="9" customWidth="1"/>
    <col min="2" max="2" width="10" style="9" bestFit="1" customWidth="1"/>
    <col min="3" max="3" width="16.625" style="9" customWidth="1"/>
    <col min="4" max="10" width="13.125" style="9" customWidth="1"/>
    <col min="11" max="11" width="14.625" style="9" customWidth="1"/>
    <col min="12" max="16" width="13.125" style="9" customWidth="1"/>
    <col min="17" max="16384" width="9" style="9"/>
  </cols>
  <sheetData>
    <row r="1" spans="1:16" s="10" customFormat="1" ht="36" customHeight="1" x14ac:dyDescent="0.15">
      <c r="A1" s="18"/>
      <c r="B1" s="18"/>
      <c r="C1" s="115" t="s">
        <v>162</v>
      </c>
      <c r="D1" s="130" t="s">
        <v>156</v>
      </c>
      <c r="E1" s="130"/>
      <c r="F1" s="130" t="s">
        <v>157</v>
      </c>
      <c r="G1" s="130"/>
      <c r="H1" s="130"/>
      <c r="I1" s="130"/>
      <c r="J1" s="130"/>
      <c r="K1" s="130"/>
      <c r="L1" s="130"/>
      <c r="M1" s="129" t="s">
        <v>158</v>
      </c>
      <c r="N1" s="129"/>
      <c r="O1" s="129"/>
      <c r="P1" s="129"/>
    </row>
    <row r="2" spans="1:16" ht="18.75" customHeight="1" x14ac:dyDescent="0.15">
      <c r="A2" s="24" t="s">
        <v>76</v>
      </c>
      <c r="B2" s="20" t="s">
        <v>112</v>
      </c>
      <c r="C2" s="20" t="s">
        <v>163</v>
      </c>
      <c r="D2" s="21" t="s">
        <v>113</v>
      </c>
      <c r="E2" s="21" t="s">
        <v>114</v>
      </c>
      <c r="F2" s="21" t="s">
        <v>115</v>
      </c>
      <c r="G2" s="21" t="s">
        <v>116</v>
      </c>
      <c r="H2" s="21" t="s">
        <v>117</v>
      </c>
      <c r="I2" s="21" t="s">
        <v>118</v>
      </c>
      <c r="J2" s="21" t="s">
        <v>119</v>
      </c>
      <c r="K2" s="21" t="s">
        <v>120</v>
      </c>
      <c r="L2" s="21" t="s">
        <v>121</v>
      </c>
      <c r="M2" s="21" t="s">
        <v>122</v>
      </c>
      <c r="N2" s="21" t="s">
        <v>123</v>
      </c>
      <c r="O2" s="21" t="s">
        <v>124</v>
      </c>
      <c r="P2" s="21" t="s">
        <v>125</v>
      </c>
    </row>
    <row r="3" spans="1:16" ht="144" customHeight="1" x14ac:dyDescent="0.15">
      <c r="A3" s="24" t="s">
        <v>77</v>
      </c>
      <c r="B3" s="28" t="s">
        <v>126</v>
      </c>
      <c r="C3" s="114" t="s">
        <v>163</v>
      </c>
      <c r="D3" s="35" t="s">
        <v>127</v>
      </c>
      <c r="E3" s="35" t="s">
        <v>128</v>
      </c>
      <c r="F3" s="35" t="s">
        <v>129</v>
      </c>
      <c r="G3" s="35" t="s">
        <v>130</v>
      </c>
      <c r="H3" s="35" t="s">
        <v>131</v>
      </c>
      <c r="I3" s="35" t="s">
        <v>132</v>
      </c>
      <c r="J3" s="35" t="s">
        <v>133</v>
      </c>
      <c r="K3" s="35" t="s">
        <v>134</v>
      </c>
      <c r="L3" s="35" t="s">
        <v>135</v>
      </c>
      <c r="M3" s="35" t="s">
        <v>136</v>
      </c>
      <c r="N3" s="35" t="s">
        <v>137</v>
      </c>
      <c r="O3" s="35" t="s">
        <v>138</v>
      </c>
      <c r="P3" s="35" t="s">
        <v>139</v>
      </c>
    </row>
    <row r="4" spans="1:16" ht="18.75" x14ac:dyDescent="0.15">
      <c r="A4" s="24" t="s">
        <v>78</v>
      </c>
      <c r="B4" s="28" t="s">
        <v>140</v>
      </c>
      <c r="C4" s="114" t="s">
        <v>163</v>
      </c>
      <c r="D4" s="35" t="s">
        <v>141</v>
      </c>
      <c r="E4" s="35" t="s">
        <v>1</v>
      </c>
      <c r="F4" s="35" t="s">
        <v>142</v>
      </c>
      <c r="G4" s="35" t="s">
        <v>143</v>
      </c>
      <c r="H4" s="35" t="s">
        <v>140</v>
      </c>
      <c r="I4" s="35" t="s">
        <v>2</v>
      </c>
      <c r="J4" s="35" t="s">
        <v>144</v>
      </c>
      <c r="K4" s="35" t="s">
        <v>140</v>
      </c>
      <c r="L4" s="35" t="s">
        <v>140</v>
      </c>
      <c r="M4" s="35" t="s">
        <v>145</v>
      </c>
      <c r="N4" s="35" t="s">
        <v>145</v>
      </c>
      <c r="O4" s="35" t="s">
        <v>145</v>
      </c>
      <c r="P4" s="35" t="s">
        <v>145</v>
      </c>
    </row>
    <row r="5" spans="1:16" ht="14.25" customHeight="1" x14ac:dyDescent="0.15">
      <c r="A5" s="128" t="s">
        <v>161</v>
      </c>
      <c r="B5" s="97">
        <v>1</v>
      </c>
      <c r="C5" s="97"/>
      <c r="D5" s="98"/>
      <c r="E5" s="99"/>
      <c r="F5" s="104">
        <f>'MRS(calc_process)'!$F$16</f>
        <v>3.6658999999999997E-2</v>
      </c>
      <c r="G5" s="105">
        <f>'MRS(input)'!$E$14</f>
        <v>5.6099999999999997E-2</v>
      </c>
      <c r="H5" s="106">
        <f>'MRS(calc_process)'!$F$19</f>
        <v>0.68200000000000005</v>
      </c>
      <c r="I5" s="101"/>
      <c r="J5" s="108">
        <f>'MRS(input)'!$E$18</f>
        <v>0.81399999999999995</v>
      </c>
      <c r="K5" s="107">
        <f>'MRS(input)'!$E$16</f>
        <v>1.3</v>
      </c>
      <c r="L5" s="88">
        <f>(($F5*10^6)-(('MRS(calc_process)'!$F$21*'MRS(calc_process)'!$F$22*('MRS(calc_process)'!$F$24-'MRS(calc_process)'!$F$25))+('MRS(calc_process)'!$F$26*(K$5-1)*'MRS(calc_process)'!$F$23*('MRS(calc_process)'!$F$24-'MRS(calc_process)'!$F$25))))/($F5*10^6)</f>
        <v>0.86532670163834258</v>
      </c>
      <c r="M5" s="89">
        <f t="shared" ref="M5:M24" si="0">D5*(L5/H5)*F5*G5</f>
        <v>0</v>
      </c>
      <c r="N5" s="89">
        <f>$D5*$F5*$G5</f>
        <v>0</v>
      </c>
      <c r="O5" s="90">
        <f t="shared" ref="O5:O24" si="1">I5*(10^-6)*24*E5*J5</f>
        <v>0</v>
      </c>
      <c r="P5" s="90">
        <f t="shared" ref="P5:P24" si="2">M5-(N5+O5)</f>
        <v>0</v>
      </c>
    </row>
    <row r="6" spans="1:16" x14ac:dyDescent="0.15">
      <c r="A6" s="128"/>
      <c r="B6" s="97">
        <v>2</v>
      </c>
      <c r="C6" s="97"/>
      <c r="D6" s="98"/>
      <c r="E6" s="99"/>
      <c r="F6" s="104">
        <f>'MRS(calc_process)'!$F$16</f>
        <v>3.6658999999999997E-2</v>
      </c>
      <c r="G6" s="105">
        <f>'MRS(input)'!$E$14</f>
        <v>5.6099999999999997E-2</v>
      </c>
      <c r="H6" s="106">
        <f>'MRS(calc_process)'!$F$19</f>
        <v>0.68200000000000005</v>
      </c>
      <c r="I6" s="102"/>
      <c r="J6" s="108">
        <f>'MRS(input)'!$E$18</f>
        <v>0.81399999999999995</v>
      </c>
      <c r="K6" s="107">
        <f>'MRS(input)'!$E$16</f>
        <v>1.3</v>
      </c>
      <c r="L6" s="88">
        <f>(($F6*10^6)-(('MRS(calc_process)'!$F$21*'MRS(calc_process)'!$F$22*('MRS(calc_process)'!$F$24-'MRS(calc_process)'!$F$25))+('MRS(calc_process)'!$F$26*(K$5-1)*'MRS(calc_process)'!$F$23*('MRS(calc_process)'!$F$24-'MRS(calc_process)'!$F$25))))/($F6*10^6)</f>
        <v>0.86532670163834258</v>
      </c>
      <c r="M6" s="89">
        <f t="shared" si="0"/>
        <v>0</v>
      </c>
      <c r="N6" s="89">
        <f t="shared" ref="N6:N24" si="3">$D6*$F6*$G6</f>
        <v>0</v>
      </c>
      <c r="O6" s="90">
        <f t="shared" si="1"/>
        <v>0</v>
      </c>
      <c r="P6" s="90">
        <f t="shared" si="2"/>
        <v>0</v>
      </c>
    </row>
    <row r="7" spans="1:16" x14ac:dyDescent="0.15">
      <c r="A7" s="128"/>
      <c r="B7" s="97">
        <v>3</v>
      </c>
      <c r="C7" s="97"/>
      <c r="D7" s="98"/>
      <c r="E7" s="99"/>
      <c r="F7" s="104">
        <f>'MRS(calc_process)'!$F$16</f>
        <v>3.6658999999999997E-2</v>
      </c>
      <c r="G7" s="105">
        <f>'MRS(input)'!$E$14</f>
        <v>5.6099999999999997E-2</v>
      </c>
      <c r="H7" s="106">
        <f>'MRS(calc_process)'!$F$19</f>
        <v>0.68200000000000005</v>
      </c>
      <c r="I7" s="102"/>
      <c r="J7" s="108">
        <f>'MRS(input)'!$E$18</f>
        <v>0.81399999999999995</v>
      </c>
      <c r="K7" s="107">
        <f>'MRS(input)'!$E$16</f>
        <v>1.3</v>
      </c>
      <c r="L7" s="88">
        <f>(($F7*10^6)-(('MRS(calc_process)'!$F$21*'MRS(calc_process)'!$F$22*('MRS(calc_process)'!$F$24-'MRS(calc_process)'!$F$25))+('MRS(calc_process)'!$F$26*(K$5-1)*'MRS(calc_process)'!$F$23*('MRS(calc_process)'!$F$24-'MRS(calc_process)'!$F$25))))/($F7*10^6)</f>
        <v>0.86532670163834258</v>
      </c>
      <c r="M7" s="89">
        <f t="shared" si="0"/>
        <v>0</v>
      </c>
      <c r="N7" s="89">
        <f t="shared" si="3"/>
        <v>0</v>
      </c>
      <c r="O7" s="90">
        <f t="shared" si="1"/>
        <v>0</v>
      </c>
      <c r="P7" s="90">
        <f t="shared" si="2"/>
        <v>0</v>
      </c>
    </row>
    <row r="8" spans="1:16" x14ac:dyDescent="0.15">
      <c r="A8" s="128"/>
      <c r="B8" s="97">
        <v>4</v>
      </c>
      <c r="C8" s="97"/>
      <c r="D8" s="98"/>
      <c r="E8" s="99"/>
      <c r="F8" s="104">
        <f>'MRS(calc_process)'!$F$16</f>
        <v>3.6658999999999997E-2</v>
      </c>
      <c r="G8" s="105">
        <f>'MRS(input)'!$E$14</f>
        <v>5.6099999999999997E-2</v>
      </c>
      <c r="H8" s="106">
        <f>'MRS(calc_process)'!$F$19</f>
        <v>0.68200000000000005</v>
      </c>
      <c r="I8" s="102"/>
      <c r="J8" s="108">
        <f>'MRS(input)'!$E$18</f>
        <v>0.81399999999999995</v>
      </c>
      <c r="K8" s="107">
        <f>'MRS(input)'!$E$16</f>
        <v>1.3</v>
      </c>
      <c r="L8" s="88">
        <f>(($F8*10^6)-(('MRS(calc_process)'!$F$21*'MRS(calc_process)'!$F$22*('MRS(calc_process)'!$F$24-'MRS(calc_process)'!$F$25))+('MRS(calc_process)'!$F$26*(K$5-1)*'MRS(calc_process)'!$F$23*('MRS(calc_process)'!$F$24-'MRS(calc_process)'!$F$25))))/($F8*10^6)</f>
        <v>0.86532670163834258</v>
      </c>
      <c r="M8" s="89">
        <f t="shared" si="0"/>
        <v>0</v>
      </c>
      <c r="N8" s="89">
        <f t="shared" si="3"/>
        <v>0</v>
      </c>
      <c r="O8" s="90">
        <f t="shared" si="1"/>
        <v>0</v>
      </c>
      <c r="P8" s="90">
        <f t="shared" si="2"/>
        <v>0</v>
      </c>
    </row>
    <row r="9" spans="1:16" x14ac:dyDescent="0.15">
      <c r="A9" s="128"/>
      <c r="B9" s="97">
        <v>5</v>
      </c>
      <c r="C9" s="97"/>
      <c r="D9" s="98"/>
      <c r="E9" s="99"/>
      <c r="F9" s="104">
        <f>'MRS(calc_process)'!$F$16</f>
        <v>3.6658999999999997E-2</v>
      </c>
      <c r="G9" s="105">
        <f>'MRS(input)'!$E$14</f>
        <v>5.6099999999999997E-2</v>
      </c>
      <c r="H9" s="106">
        <f>'MRS(calc_process)'!$F$19</f>
        <v>0.68200000000000005</v>
      </c>
      <c r="I9" s="102"/>
      <c r="J9" s="108">
        <f>'MRS(input)'!$E$18</f>
        <v>0.81399999999999995</v>
      </c>
      <c r="K9" s="107">
        <f>'MRS(input)'!$E$16</f>
        <v>1.3</v>
      </c>
      <c r="L9" s="88">
        <f>(($F9*10^6)-(('MRS(calc_process)'!$F$21*'MRS(calc_process)'!$F$22*('MRS(calc_process)'!$F$24-'MRS(calc_process)'!$F$25))+('MRS(calc_process)'!$F$26*(K$5-1)*'MRS(calc_process)'!$F$23*('MRS(calc_process)'!$F$24-'MRS(calc_process)'!$F$25))))/($F9*10^6)</f>
        <v>0.86532670163834258</v>
      </c>
      <c r="M9" s="89">
        <f t="shared" si="0"/>
        <v>0</v>
      </c>
      <c r="N9" s="89">
        <f t="shared" si="3"/>
        <v>0</v>
      </c>
      <c r="O9" s="90">
        <f t="shared" si="1"/>
        <v>0</v>
      </c>
      <c r="P9" s="90">
        <f t="shared" si="2"/>
        <v>0</v>
      </c>
    </row>
    <row r="10" spans="1:16" x14ac:dyDescent="0.15">
      <c r="A10" s="128"/>
      <c r="B10" s="97">
        <v>6</v>
      </c>
      <c r="C10" s="97"/>
      <c r="D10" s="98"/>
      <c r="E10" s="99"/>
      <c r="F10" s="104">
        <f>'MRS(calc_process)'!$F$16</f>
        <v>3.6658999999999997E-2</v>
      </c>
      <c r="G10" s="105">
        <f>'MRS(input)'!$E$14</f>
        <v>5.6099999999999997E-2</v>
      </c>
      <c r="H10" s="106">
        <f>'MRS(calc_process)'!$F$19</f>
        <v>0.68200000000000005</v>
      </c>
      <c r="I10" s="102"/>
      <c r="J10" s="108">
        <f>'MRS(input)'!$E$18</f>
        <v>0.81399999999999995</v>
      </c>
      <c r="K10" s="107">
        <f>'MRS(input)'!$E$16</f>
        <v>1.3</v>
      </c>
      <c r="L10" s="88">
        <f>(($F10*10^6)-(('MRS(calc_process)'!$F$21*'MRS(calc_process)'!$F$22*('MRS(calc_process)'!$F$24-'MRS(calc_process)'!$F$25))+('MRS(calc_process)'!$F$26*(K$5-1)*'MRS(calc_process)'!$F$23*('MRS(calc_process)'!$F$24-'MRS(calc_process)'!$F$25))))/($F10*10^6)</f>
        <v>0.86532670163834258</v>
      </c>
      <c r="M10" s="89">
        <f t="shared" si="0"/>
        <v>0</v>
      </c>
      <c r="N10" s="89">
        <f t="shared" si="3"/>
        <v>0</v>
      </c>
      <c r="O10" s="90">
        <f t="shared" si="1"/>
        <v>0</v>
      </c>
      <c r="P10" s="90">
        <f t="shared" si="2"/>
        <v>0</v>
      </c>
    </row>
    <row r="11" spans="1:16" x14ac:dyDescent="0.15">
      <c r="A11" s="128"/>
      <c r="B11" s="97">
        <v>7</v>
      </c>
      <c r="C11" s="97"/>
      <c r="D11" s="98"/>
      <c r="E11" s="99"/>
      <c r="F11" s="104">
        <f>'MRS(calc_process)'!$F$16</f>
        <v>3.6658999999999997E-2</v>
      </c>
      <c r="G11" s="105">
        <f>'MRS(input)'!$E$14</f>
        <v>5.6099999999999997E-2</v>
      </c>
      <c r="H11" s="106">
        <f>'MRS(calc_process)'!$F$19</f>
        <v>0.68200000000000005</v>
      </c>
      <c r="I11" s="102"/>
      <c r="J11" s="108">
        <f>'MRS(input)'!$E$18</f>
        <v>0.81399999999999995</v>
      </c>
      <c r="K11" s="107">
        <f>'MRS(input)'!$E$16</f>
        <v>1.3</v>
      </c>
      <c r="L11" s="88">
        <f>(($F11*10^6)-(('MRS(calc_process)'!$F$21*'MRS(calc_process)'!$F$22*('MRS(calc_process)'!$F$24-'MRS(calc_process)'!$F$25))+('MRS(calc_process)'!$F$26*(K$5-1)*'MRS(calc_process)'!$F$23*('MRS(calc_process)'!$F$24-'MRS(calc_process)'!$F$25))))/($F11*10^6)</f>
        <v>0.86532670163834258</v>
      </c>
      <c r="M11" s="89">
        <f t="shared" si="0"/>
        <v>0</v>
      </c>
      <c r="N11" s="89">
        <f t="shared" si="3"/>
        <v>0</v>
      </c>
      <c r="O11" s="90">
        <f t="shared" si="1"/>
        <v>0</v>
      </c>
      <c r="P11" s="90">
        <f t="shared" si="2"/>
        <v>0</v>
      </c>
    </row>
    <row r="12" spans="1:16" x14ac:dyDescent="0.15">
      <c r="A12" s="128"/>
      <c r="B12" s="97">
        <v>8</v>
      </c>
      <c r="C12" s="97"/>
      <c r="D12" s="98"/>
      <c r="E12" s="99"/>
      <c r="F12" s="104">
        <f>'MRS(calc_process)'!$F$16</f>
        <v>3.6658999999999997E-2</v>
      </c>
      <c r="G12" s="105">
        <f>'MRS(input)'!$E$14</f>
        <v>5.6099999999999997E-2</v>
      </c>
      <c r="H12" s="106">
        <f>'MRS(calc_process)'!$F$19</f>
        <v>0.68200000000000005</v>
      </c>
      <c r="I12" s="102"/>
      <c r="J12" s="108">
        <f>'MRS(input)'!$E$18</f>
        <v>0.81399999999999995</v>
      </c>
      <c r="K12" s="107">
        <f>'MRS(input)'!$E$16</f>
        <v>1.3</v>
      </c>
      <c r="L12" s="88">
        <f>(($F12*10^6)-(('MRS(calc_process)'!$F$21*'MRS(calc_process)'!$F$22*('MRS(calc_process)'!$F$24-'MRS(calc_process)'!$F$25))+('MRS(calc_process)'!$F$26*(K$5-1)*'MRS(calc_process)'!$F$23*('MRS(calc_process)'!$F$24-'MRS(calc_process)'!$F$25))))/($F12*10^6)</f>
        <v>0.86532670163834258</v>
      </c>
      <c r="M12" s="89">
        <f t="shared" si="0"/>
        <v>0</v>
      </c>
      <c r="N12" s="89">
        <f t="shared" si="3"/>
        <v>0</v>
      </c>
      <c r="O12" s="90">
        <f t="shared" si="1"/>
        <v>0</v>
      </c>
      <c r="P12" s="90">
        <f t="shared" si="2"/>
        <v>0</v>
      </c>
    </row>
    <row r="13" spans="1:16" x14ac:dyDescent="0.15">
      <c r="A13" s="128"/>
      <c r="B13" s="97">
        <v>9</v>
      </c>
      <c r="C13" s="97"/>
      <c r="D13" s="98"/>
      <c r="E13" s="99"/>
      <c r="F13" s="104">
        <f>'MRS(calc_process)'!$F$16</f>
        <v>3.6658999999999997E-2</v>
      </c>
      <c r="G13" s="105">
        <f>'MRS(input)'!$E$14</f>
        <v>5.6099999999999997E-2</v>
      </c>
      <c r="H13" s="106">
        <f>'MRS(calc_process)'!$F$19</f>
        <v>0.68200000000000005</v>
      </c>
      <c r="I13" s="102"/>
      <c r="J13" s="108">
        <f>'MRS(input)'!$E$18</f>
        <v>0.81399999999999995</v>
      </c>
      <c r="K13" s="107">
        <f>'MRS(input)'!$E$16</f>
        <v>1.3</v>
      </c>
      <c r="L13" s="88">
        <f>(($F13*10^6)-(('MRS(calc_process)'!$F$21*'MRS(calc_process)'!$F$22*('MRS(calc_process)'!$F$24-'MRS(calc_process)'!$F$25))+('MRS(calc_process)'!$F$26*(K$5-1)*'MRS(calc_process)'!$F$23*('MRS(calc_process)'!$F$24-'MRS(calc_process)'!$F$25))))/($F13*10^6)</f>
        <v>0.86532670163834258</v>
      </c>
      <c r="M13" s="89">
        <f t="shared" si="0"/>
        <v>0</v>
      </c>
      <c r="N13" s="89">
        <f t="shared" si="3"/>
        <v>0</v>
      </c>
      <c r="O13" s="90">
        <f t="shared" si="1"/>
        <v>0</v>
      </c>
      <c r="P13" s="90">
        <f t="shared" si="2"/>
        <v>0</v>
      </c>
    </row>
    <row r="14" spans="1:16" x14ac:dyDescent="0.15">
      <c r="A14" s="128"/>
      <c r="B14" s="97">
        <v>10</v>
      </c>
      <c r="C14" s="97"/>
      <c r="D14" s="98"/>
      <c r="E14" s="99"/>
      <c r="F14" s="104">
        <f>'MRS(calc_process)'!$F$16</f>
        <v>3.6658999999999997E-2</v>
      </c>
      <c r="G14" s="105">
        <f>'MRS(input)'!$E$14</f>
        <v>5.6099999999999997E-2</v>
      </c>
      <c r="H14" s="106">
        <f>'MRS(calc_process)'!$F$19</f>
        <v>0.68200000000000005</v>
      </c>
      <c r="I14" s="102"/>
      <c r="J14" s="108">
        <f>'MRS(input)'!$E$18</f>
        <v>0.81399999999999995</v>
      </c>
      <c r="K14" s="107">
        <f>'MRS(input)'!$E$16</f>
        <v>1.3</v>
      </c>
      <c r="L14" s="88">
        <f>(($F14*10^6)-(('MRS(calc_process)'!$F$21*'MRS(calc_process)'!$F$22*('MRS(calc_process)'!$F$24-'MRS(calc_process)'!$F$25))+('MRS(calc_process)'!$F$26*(K$5-1)*'MRS(calc_process)'!$F$23*('MRS(calc_process)'!$F$24-'MRS(calc_process)'!$F$25))))/($F14*10^6)</f>
        <v>0.86532670163834258</v>
      </c>
      <c r="M14" s="89">
        <f t="shared" si="0"/>
        <v>0</v>
      </c>
      <c r="N14" s="89">
        <f t="shared" si="3"/>
        <v>0</v>
      </c>
      <c r="O14" s="90">
        <f t="shared" si="1"/>
        <v>0</v>
      </c>
      <c r="P14" s="90">
        <f t="shared" si="2"/>
        <v>0</v>
      </c>
    </row>
    <row r="15" spans="1:16" x14ac:dyDescent="0.15">
      <c r="A15" s="128"/>
      <c r="B15" s="97">
        <v>11</v>
      </c>
      <c r="C15" s="97"/>
      <c r="D15" s="98"/>
      <c r="E15" s="99"/>
      <c r="F15" s="104">
        <f>'MRS(calc_process)'!$F$16</f>
        <v>3.6658999999999997E-2</v>
      </c>
      <c r="G15" s="105">
        <f>'MRS(input)'!$E$14</f>
        <v>5.6099999999999997E-2</v>
      </c>
      <c r="H15" s="106">
        <f>'MRS(calc_process)'!$F$19</f>
        <v>0.68200000000000005</v>
      </c>
      <c r="I15" s="102"/>
      <c r="J15" s="108">
        <f>'MRS(input)'!$E$18</f>
        <v>0.81399999999999995</v>
      </c>
      <c r="K15" s="107">
        <f>'MRS(input)'!$E$16</f>
        <v>1.3</v>
      </c>
      <c r="L15" s="88">
        <f>(($F15*10^6)-(('MRS(calc_process)'!$F$21*'MRS(calc_process)'!$F$22*('MRS(calc_process)'!$F$24-'MRS(calc_process)'!$F$25))+('MRS(calc_process)'!$F$26*(K$5-1)*'MRS(calc_process)'!$F$23*('MRS(calc_process)'!$F$24-'MRS(calc_process)'!$F$25))))/($F15*10^6)</f>
        <v>0.86532670163834258</v>
      </c>
      <c r="M15" s="89">
        <f t="shared" si="0"/>
        <v>0</v>
      </c>
      <c r="N15" s="89">
        <f t="shared" si="3"/>
        <v>0</v>
      </c>
      <c r="O15" s="90">
        <f t="shared" si="1"/>
        <v>0</v>
      </c>
      <c r="P15" s="90">
        <f t="shared" si="2"/>
        <v>0</v>
      </c>
    </row>
    <row r="16" spans="1:16" x14ac:dyDescent="0.15">
      <c r="A16" s="128"/>
      <c r="B16" s="97">
        <v>12</v>
      </c>
      <c r="C16" s="97"/>
      <c r="D16" s="100"/>
      <c r="E16" s="99"/>
      <c r="F16" s="104">
        <f>'MRS(calc_process)'!$F$16</f>
        <v>3.6658999999999997E-2</v>
      </c>
      <c r="G16" s="105">
        <f>'MRS(input)'!$E$14</f>
        <v>5.6099999999999997E-2</v>
      </c>
      <c r="H16" s="106">
        <f>'MRS(calc_process)'!$F$19</f>
        <v>0.68200000000000005</v>
      </c>
      <c r="I16" s="102"/>
      <c r="J16" s="108">
        <f>'MRS(input)'!$E$18</f>
        <v>0.81399999999999995</v>
      </c>
      <c r="K16" s="107">
        <f>'MRS(input)'!$E$16</f>
        <v>1.3</v>
      </c>
      <c r="L16" s="88">
        <f>(($F16*10^6)-(('MRS(calc_process)'!$F$21*'MRS(calc_process)'!$F$22*('MRS(calc_process)'!$F$24-'MRS(calc_process)'!$F$25))+('MRS(calc_process)'!$F$26*(K$5-1)*'MRS(calc_process)'!$F$23*('MRS(calc_process)'!$F$24-'MRS(calc_process)'!$F$25))))/($F16*10^6)</f>
        <v>0.86532670163834258</v>
      </c>
      <c r="M16" s="89">
        <f t="shared" si="0"/>
        <v>0</v>
      </c>
      <c r="N16" s="89">
        <f t="shared" si="3"/>
        <v>0</v>
      </c>
      <c r="O16" s="90">
        <f t="shared" si="1"/>
        <v>0</v>
      </c>
      <c r="P16" s="90">
        <f t="shared" si="2"/>
        <v>0</v>
      </c>
    </row>
    <row r="17" spans="1:16" x14ac:dyDescent="0.15">
      <c r="A17" s="128"/>
      <c r="B17" s="97">
        <v>13</v>
      </c>
      <c r="C17" s="97"/>
      <c r="D17" s="100"/>
      <c r="E17" s="99"/>
      <c r="F17" s="104">
        <f>'MRS(calc_process)'!$F$16</f>
        <v>3.6658999999999997E-2</v>
      </c>
      <c r="G17" s="105">
        <f>'MRS(input)'!$E$14</f>
        <v>5.6099999999999997E-2</v>
      </c>
      <c r="H17" s="106">
        <f>'MRS(calc_process)'!$F$19</f>
        <v>0.68200000000000005</v>
      </c>
      <c r="I17" s="102"/>
      <c r="J17" s="108">
        <f>'MRS(input)'!$E$18</f>
        <v>0.81399999999999995</v>
      </c>
      <c r="K17" s="107">
        <f>'MRS(input)'!$E$16</f>
        <v>1.3</v>
      </c>
      <c r="L17" s="88">
        <f>(($F17*10^6)-(('MRS(calc_process)'!$F$21*'MRS(calc_process)'!$F$22*('MRS(calc_process)'!$F$24-'MRS(calc_process)'!$F$25))+('MRS(calc_process)'!$F$26*(K$5-1)*'MRS(calc_process)'!$F$23*('MRS(calc_process)'!$F$24-'MRS(calc_process)'!$F$25))))/($F17*10^6)</f>
        <v>0.86532670163834258</v>
      </c>
      <c r="M17" s="89">
        <f t="shared" si="0"/>
        <v>0</v>
      </c>
      <c r="N17" s="89">
        <f t="shared" si="3"/>
        <v>0</v>
      </c>
      <c r="O17" s="90">
        <f t="shared" si="1"/>
        <v>0</v>
      </c>
      <c r="P17" s="90">
        <f t="shared" si="2"/>
        <v>0</v>
      </c>
    </row>
    <row r="18" spans="1:16" x14ac:dyDescent="0.15">
      <c r="A18" s="128"/>
      <c r="B18" s="97">
        <v>14</v>
      </c>
      <c r="C18" s="97"/>
      <c r="D18" s="100"/>
      <c r="E18" s="99"/>
      <c r="F18" s="104">
        <f>'MRS(calc_process)'!$F$16</f>
        <v>3.6658999999999997E-2</v>
      </c>
      <c r="G18" s="105">
        <f>'MRS(input)'!$E$14</f>
        <v>5.6099999999999997E-2</v>
      </c>
      <c r="H18" s="106">
        <f>'MRS(calc_process)'!$F$19</f>
        <v>0.68200000000000005</v>
      </c>
      <c r="I18" s="102"/>
      <c r="J18" s="108">
        <f>'MRS(input)'!$E$18</f>
        <v>0.81399999999999995</v>
      </c>
      <c r="K18" s="107">
        <f>'MRS(input)'!$E$16</f>
        <v>1.3</v>
      </c>
      <c r="L18" s="88">
        <f>(($F18*10^6)-(('MRS(calc_process)'!$F$21*'MRS(calc_process)'!$F$22*('MRS(calc_process)'!$F$24-'MRS(calc_process)'!$F$25))+('MRS(calc_process)'!$F$26*(K$5-1)*'MRS(calc_process)'!$F$23*('MRS(calc_process)'!$F$24-'MRS(calc_process)'!$F$25))))/($F18*10^6)</f>
        <v>0.86532670163834258</v>
      </c>
      <c r="M18" s="89">
        <f t="shared" si="0"/>
        <v>0</v>
      </c>
      <c r="N18" s="89">
        <f t="shared" si="3"/>
        <v>0</v>
      </c>
      <c r="O18" s="90">
        <f t="shared" si="1"/>
        <v>0</v>
      </c>
      <c r="P18" s="90">
        <f t="shared" si="2"/>
        <v>0</v>
      </c>
    </row>
    <row r="19" spans="1:16" x14ac:dyDescent="0.15">
      <c r="A19" s="128"/>
      <c r="B19" s="97">
        <v>15</v>
      </c>
      <c r="C19" s="97"/>
      <c r="D19" s="100"/>
      <c r="E19" s="99"/>
      <c r="F19" s="104">
        <f>'MRS(calc_process)'!$F$16</f>
        <v>3.6658999999999997E-2</v>
      </c>
      <c r="G19" s="105">
        <f>'MRS(input)'!$E$14</f>
        <v>5.6099999999999997E-2</v>
      </c>
      <c r="H19" s="106">
        <f>'MRS(calc_process)'!$F$19</f>
        <v>0.68200000000000005</v>
      </c>
      <c r="I19" s="102"/>
      <c r="J19" s="108">
        <f>'MRS(input)'!$E$18</f>
        <v>0.81399999999999995</v>
      </c>
      <c r="K19" s="107">
        <f>'MRS(input)'!$E$16</f>
        <v>1.3</v>
      </c>
      <c r="L19" s="88">
        <f>(($F19*10^6)-(('MRS(calc_process)'!$F$21*'MRS(calc_process)'!$F$22*('MRS(calc_process)'!$F$24-'MRS(calc_process)'!$F$25))+('MRS(calc_process)'!$F$26*(K$5-1)*'MRS(calc_process)'!$F$23*('MRS(calc_process)'!$F$24-'MRS(calc_process)'!$F$25))))/($F19*10^6)</f>
        <v>0.86532670163834258</v>
      </c>
      <c r="M19" s="89">
        <f t="shared" si="0"/>
        <v>0</v>
      </c>
      <c r="N19" s="89">
        <f t="shared" si="3"/>
        <v>0</v>
      </c>
      <c r="O19" s="90">
        <f t="shared" si="1"/>
        <v>0</v>
      </c>
      <c r="P19" s="90">
        <f t="shared" si="2"/>
        <v>0</v>
      </c>
    </row>
    <row r="20" spans="1:16" x14ac:dyDescent="0.15">
      <c r="A20" s="128"/>
      <c r="B20" s="97">
        <v>16</v>
      </c>
      <c r="C20" s="97"/>
      <c r="D20" s="100"/>
      <c r="E20" s="99"/>
      <c r="F20" s="104">
        <f>'MRS(calc_process)'!$F$16</f>
        <v>3.6658999999999997E-2</v>
      </c>
      <c r="G20" s="105">
        <f>'MRS(input)'!$E$14</f>
        <v>5.6099999999999997E-2</v>
      </c>
      <c r="H20" s="106">
        <f>'MRS(calc_process)'!$F$19</f>
        <v>0.68200000000000005</v>
      </c>
      <c r="I20" s="102"/>
      <c r="J20" s="108">
        <f>'MRS(input)'!$E$18</f>
        <v>0.81399999999999995</v>
      </c>
      <c r="K20" s="107">
        <f>'MRS(input)'!$E$16</f>
        <v>1.3</v>
      </c>
      <c r="L20" s="88">
        <f>(($F20*10^6)-(('MRS(calc_process)'!$F$21*'MRS(calc_process)'!$F$22*('MRS(calc_process)'!$F$24-'MRS(calc_process)'!$F$25))+('MRS(calc_process)'!$F$26*(K$5-1)*'MRS(calc_process)'!$F$23*('MRS(calc_process)'!$F$24-'MRS(calc_process)'!$F$25))))/($F20*10^6)</f>
        <v>0.86532670163834258</v>
      </c>
      <c r="M20" s="89">
        <f t="shared" si="0"/>
        <v>0</v>
      </c>
      <c r="N20" s="89">
        <f t="shared" si="3"/>
        <v>0</v>
      </c>
      <c r="O20" s="90">
        <f t="shared" si="1"/>
        <v>0</v>
      </c>
      <c r="P20" s="90">
        <f t="shared" si="2"/>
        <v>0</v>
      </c>
    </row>
    <row r="21" spans="1:16" x14ac:dyDescent="0.15">
      <c r="A21" s="128"/>
      <c r="B21" s="97">
        <v>17</v>
      </c>
      <c r="C21" s="97"/>
      <c r="D21" s="100"/>
      <c r="E21" s="99"/>
      <c r="F21" s="104">
        <f>'MRS(calc_process)'!$F$16</f>
        <v>3.6658999999999997E-2</v>
      </c>
      <c r="G21" s="105">
        <f>'MRS(input)'!$E$14</f>
        <v>5.6099999999999997E-2</v>
      </c>
      <c r="H21" s="106">
        <f>'MRS(calc_process)'!$F$19</f>
        <v>0.68200000000000005</v>
      </c>
      <c r="I21" s="102"/>
      <c r="J21" s="108">
        <f>'MRS(input)'!$E$18</f>
        <v>0.81399999999999995</v>
      </c>
      <c r="K21" s="107">
        <f>'MRS(input)'!$E$16</f>
        <v>1.3</v>
      </c>
      <c r="L21" s="88">
        <f>(($F21*10^6)-(('MRS(calc_process)'!$F$21*'MRS(calc_process)'!$F$22*('MRS(calc_process)'!$F$24-'MRS(calc_process)'!$F$25))+('MRS(calc_process)'!$F$26*(K$5-1)*'MRS(calc_process)'!$F$23*('MRS(calc_process)'!$F$24-'MRS(calc_process)'!$F$25))))/($F21*10^6)</f>
        <v>0.86532670163834258</v>
      </c>
      <c r="M21" s="89">
        <f t="shared" si="0"/>
        <v>0</v>
      </c>
      <c r="N21" s="89">
        <f t="shared" si="3"/>
        <v>0</v>
      </c>
      <c r="O21" s="90">
        <f t="shared" si="1"/>
        <v>0</v>
      </c>
      <c r="P21" s="90">
        <f t="shared" si="2"/>
        <v>0</v>
      </c>
    </row>
    <row r="22" spans="1:16" x14ac:dyDescent="0.15">
      <c r="A22" s="128"/>
      <c r="B22" s="97">
        <v>18</v>
      </c>
      <c r="C22" s="97"/>
      <c r="D22" s="100"/>
      <c r="E22" s="99"/>
      <c r="F22" s="104">
        <f>'MRS(calc_process)'!$F$16</f>
        <v>3.6658999999999997E-2</v>
      </c>
      <c r="G22" s="105">
        <f>'MRS(input)'!$E$14</f>
        <v>5.6099999999999997E-2</v>
      </c>
      <c r="H22" s="106">
        <f>'MRS(calc_process)'!$F$19</f>
        <v>0.68200000000000005</v>
      </c>
      <c r="I22" s="102"/>
      <c r="J22" s="108">
        <f>'MRS(input)'!$E$18</f>
        <v>0.81399999999999995</v>
      </c>
      <c r="K22" s="107">
        <f>'MRS(input)'!$E$16</f>
        <v>1.3</v>
      </c>
      <c r="L22" s="88">
        <f>(($F22*10^6)-(('MRS(calc_process)'!$F$21*'MRS(calc_process)'!$F$22*('MRS(calc_process)'!$F$24-'MRS(calc_process)'!$F$25))+('MRS(calc_process)'!$F$26*(K$5-1)*'MRS(calc_process)'!$F$23*('MRS(calc_process)'!$F$24-'MRS(calc_process)'!$F$25))))/($F22*10^6)</f>
        <v>0.86532670163834258</v>
      </c>
      <c r="M22" s="89">
        <f t="shared" si="0"/>
        <v>0</v>
      </c>
      <c r="N22" s="89">
        <f t="shared" si="3"/>
        <v>0</v>
      </c>
      <c r="O22" s="90">
        <f t="shared" si="1"/>
        <v>0</v>
      </c>
      <c r="P22" s="90">
        <f t="shared" si="2"/>
        <v>0</v>
      </c>
    </row>
    <row r="23" spans="1:16" x14ac:dyDescent="0.15">
      <c r="A23" s="128"/>
      <c r="B23" s="97">
        <v>19</v>
      </c>
      <c r="C23" s="97"/>
      <c r="D23" s="100"/>
      <c r="E23" s="99"/>
      <c r="F23" s="104">
        <f>'MRS(calc_process)'!$F$16</f>
        <v>3.6658999999999997E-2</v>
      </c>
      <c r="G23" s="105">
        <f>'MRS(input)'!$E$14</f>
        <v>5.6099999999999997E-2</v>
      </c>
      <c r="H23" s="106">
        <f>'MRS(calc_process)'!$F$19</f>
        <v>0.68200000000000005</v>
      </c>
      <c r="I23" s="102"/>
      <c r="J23" s="108">
        <f>'MRS(input)'!$E$18</f>
        <v>0.81399999999999995</v>
      </c>
      <c r="K23" s="107">
        <f>'MRS(input)'!$E$16</f>
        <v>1.3</v>
      </c>
      <c r="L23" s="88">
        <f>(($F23*10^6)-(('MRS(calc_process)'!$F$21*'MRS(calc_process)'!$F$22*('MRS(calc_process)'!$F$24-'MRS(calc_process)'!$F$25))+('MRS(calc_process)'!$F$26*(K$5-1)*'MRS(calc_process)'!$F$23*('MRS(calc_process)'!$F$24-'MRS(calc_process)'!$F$25))))/($F23*10^6)</f>
        <v>0.86532670163834258</v>
      </c>
      <c r="M23" s="89">
        <f t="shared" si="0"/>
        <v>0</v>
      </c>
      <c r="N23" s="89">
        <f t="shared" si="3"/>
        <v>0</v>
      </c>
      <c r="O23" s="90">
        <f t="shared" si="1"/>
        <v>0</v>
      </c>
      <c r="P23" s="90">
        <f t="shared" si="2"/>
        <v>0</v>
      </c>
    </row>
    <row r="24" spans="1:16" x14ac:dyDescent="0.15">
      <c r="A24" s="128"/>
      <c r="B24" s="97">
        <v>20</v>
      </c>
      <c r="C24" s="97"/>
      <c r="D24" s="100"/>
      <c r="E24" s="99"/>
      <c r="F24" s="104">
        <f>'MRS(calc_process)'!$F$16</f>
        <v>3.6658999999999997E-2</v>
      </c>
      <c r="G24" s="105">
        <f>'MRS(input)'!$E$14</f>
        <v>5.6099999999999997E-2</v>
      </c>
      <c r="H24" s="106">
        <f>'MRS(calc_process)'!$F$19</f>
        <v>0.68200000000000005</v>
      </c>
      <c r="I24" s="102"/>
      <c r="J24" s="108">
        <f>'MRS(input)'!$E$18</f>
        <v>0.81399999999999995</v>
      </c>
      <c r="K24" s="107">
        <f>'MRS(input)'!$E$16</f>
        <v>1.3</v>
      </c>
      <c r="L24" s="88">
        <f>(($F24*10^6)-(('MRS(calc_process)'!$F$21*'MRS(calc_process)'!$F$22*('MRS(calc_process)'!$F$24-'MRS(calc_process)'!$F$25))+('MRS(calc_process)'!$F$26*(K$5-1)*'MRS(calc_process)'!$F$23*('MRS(calc_process)'!$F$24-'MRS(calc_process)'!$F$25))))/($F24*10^6)</f>
        <v>0.86532670163834258</v>
      </c>
      <c r="M24" s="89">
        <f t="shared" si="0"/>
        <v>0</v>
      </c>
      <c r="N24" s="89">
        <f t="shared" si="3"/>
        <v>0</v>
      </c>
      <c r="O24" s="90">
        <f t="shared" si="1"/>
        <v>0</v>
      </c>
      <c r="P24" s="90">
        <f t="shared" si="2"/>
        <v>0</v>
      </c>
    </row>
    <row r="25" spans="1:16" ht="19.5" customHeight="1" x14ac:dyDescent="0.15">
      <c r="A25" s="128"/>
      <c r="B25" s="91" t="s">
        <v>146</v>
      </c>
      <c r="C25" s="91" t="s">
        <v>163</v>
      </c>
      <c r="D25" s="92" t="s">
        <v>140</v>
      </c>
      <c r="E25" s="92" t="s">
        <v>140</v>
      </c>
      <c r="F25" s="92" t="s">
        <v>140</v>
      </c>
      <c r="G25" s="92" t="s">
        <v>140</v>
      </c>
      <c r="H25" s="93" t="s">
        <v>140</v>
      </c>
      <c r="I25" s="94">
        <f>SUM(I5:I24)</f>
        <v>0</v>
      </c>
      <c r="J25" s="93" t="s">
        <v>140</v>
      </c>
      <c r="K25" s="92" t="s">
        <v>140</v>
      </c>
      <c r="L25" s="93" t="s">
        <v>140</v>
      </c>
      <c r="M25" s="95">
        <f>SUMIF(M5:M24,"&gt;0",M5:M24)</f>
        <v>0</v>
      </c>
      <c r="N25" s="96">
        <f>SUM(N5:N24)</f>
        <v>0</v>
      </c>
      <c r="O25" s="95">
        <f>SUM(O5:O24)</f>
        <v>0</v>
      </c>
      <c r="P25" s="95">
        <f>SUMIF(P5:P24,"&gt;0",P5:P24)</f>
        <v>0</v>
      </c>
    </row>
  </sheetData>
  <sheetProtection password="C7C3" sheet="1" objects="1" scenarios="1" formatCells="0" formatRows="0"/>
  <mergeCells count="4">
    <mergeCell ref="D1:E1"/>
    <mergeCell ref="F1:L1"/>
    <mergeCell ref="M1:P1"/>
    <mergeCell ref="A5:A25"/>
  </mergeCells>
  <phoneticPr fontId="10"/>
  <pageMargins left="0.70866141732283472" right="0.70866141732283472" top="0.74803149606299213" bottom="0.74803149606299213" header="0.31496062992125984" footer="0.31496062992125984"/>
  <pageSetup paperSize="8" scale="9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26"/>
  <sheetViews>
    <sheetView showGridLines="0" view="pageBreakPreview" topLeftCell="A7" zoomScale="90" zoomScaleNormal="100" zoomScaleSheetLayoutView="90" workbookViewId="0"/>
  </sheetViews>
  <sheetFormatPr defaultRowHeight="12.75" x14ac:dyDescent="0.15"/>
  <cols>
    <col min="1" max="4" width="3.625" style="37" customWidth="1"/>
    <col min="5" max="5" width="47.125" style="37" customWidth="1"/>
    <col min="6" max="7" width="12.625" style="37" customWidth="1"/>
    <col min="8" max="8" width="10.875" style="37" customWidth="1"/>
    <col min="9" max="9" width="11.625" style="39" customWidth="1"/>
    <col min="10" max="16384" width="9" style="37"/>
  </cols>
  <sheetData>
    <row r="1" spans="1:9" ht="18" customHeight="1" x14ac:dyDescent="0.15">
      <c r="I1" s="38" t="str">
        <f>'MPS(input)'!K1</f>
        <v>Monitoring Spreadsheet: JCM_ID_AM009_ver01.0</v>
      </c>
    </row>
    <row r="2" spans="1:9" ht="18" customHeight="1" x14ac:dyDescent="0.15">
      <c r="I2" s="38" t="str">
        <f>'MPS(input)'!K2</f>
        <v>Sectoral scope: 03</v>
      </c>
    </row>
    <row r="3" spans="1:9" ht="27.75" customHeight="1" x14ac:dyDescent="0.15">
      <c r="A3" s="142" t="s">
        <v>153</v>
      </c>
      <c r="B3" s="142"/>
      <c r="C3" s="142"/>
      <c r="D3" s="142"/>
      <c r="E3" s="142"/>
      <c r="F3" s="142"/>
      <c r="G3" s="142"/>
      <c r="H3" s="142"/>
      <c r="I3" s="142"/>
    </row>
    <row r="4" spans="1:9" ht="11.25" customHeight="1" x14ac:dyDescent="0.15"/>
    <row r="5" spans="1:9" ht="18.75" customHeight="1" thickBot="1" x14ac:dyDescent="0.2">
      <c r="A5" s="40" t="s">
        <v>81</v>
      </c>
      <c r="B5" s="41"/>
      <c r="C5" s="41"/>
      <c r="D5" s="41"/>
      <c r="E5" s="42"/>
      <c r="F5" s="43" t="s">
        <v>82</v>
      </c>
      <c r="G5" s="44" t="s">
        <v>83</v>
      </c>
      <c r="H5" s="43" t="s">
        <v>20</v>
      </c>
      <c r="I5" s="45" t="s">
        <v>0</v>
      </c>
    </row>
    <row r="6" spans="1:9" ht="18.75" customHeight="1" thickBot="1" x14ac:dyDescent="0.2">
      <c r="A6" s="46"/>
      <c r="B6" s="47" t="s">
        <v>84</v>
      </c>
      <c r="C6" s="47"/>
      <c r="D6" s="47"/>
      <c r="E6" s="47"/>
      <c r="F6" s="48"/>
      <c r="G6" s="49">
        <f>G8-G11</f>
        <v>0</v>
      </c>
      <c r="H6" s="50" t="s">
        <v>85</v>
      </c>
      <c r="I6" s="51" t="s">
        <v>86</v>
      </c>
    </row>
    <row r="7" spans="1:9" ht="18.75" customHeight="1" thickBot="1" x14ac:dyDescent="0.2">
      <c r="A7" s="40" t="s">
        <v>87</v>
      </c>
      <c r="B7" s="42"/>
      <c r="C7" s="41"/>
      <c r="D7" s="43"/>
      <c r="E7" s="43"/>
      <c r="F7" s="43"/>
      <c r="G7" s="52"/>
      <c r="H7" s="42"/>
      <c r="I7" s="43"/>
    </row>
    <row r="8" spans="1:9" ht="18.75" customHeight="1" thickBot="1" x14ac:dyDescent="0.2">
      <c r="A8" s="53"/>
      <c r="B8" s="54" t="s">
        <v>88</v>
      </c>
      <c r="C8" s="47"/>
      <c r="D8" s="47"/>
      <c r="E8" s="47"/>
      <c r="F8" s="48"/>
      <c r="G8" s="49">
        <f>G9</f>
        <v>0</v>
      </c>
      <c r="H8" s="50" t="s">
        <v>85</v>
      </c>
      <c r="I8" s="55" t="s">
        <v>89</v>
      </c>
    </row>
    <row r="9" spans="1:9" ht="18.75" customHeight="1" x14ac:dyDescent="0.15">
      <c r="A9" s="46"/>
      <c r="B9" s="56"/>
      <c r="C9" s="57" t="s">
        <v>90</v>
      </c>
      <c r="D9" s="57"/>
      <c r="E9" s="57"/>
      <c r="F9" s="55" t="s">
        <v>147</v>
      </c>
      <c r="G9" s="58">
        <f>'MRS(input_separate)'!M25</f>
        <v>0</v>
      </c>
      <c r="H9" s="59" t="s">
        <v>85</v>
      </c>
      <c r="I9" s="55" t="s">
        <v>89</v>
      </c>
    </row>
    <row r="10" spans="1:9" ht="18.75" customHeight="1" thickBot="1" x14ac:dyDescent="0.2">
      <c r="A10" s="40" t="s">
        <v>91</v>
      </c>
      <c r="B10" s="41"/>
      <c r="C10" s="41"/>
      <c r="D10" s="41"/>
      <c r="E10" s="42"/>
      <c r="F10" s="43"/>
      <c r="G10" s="60"/>
      <c r="H10" s="42"/>
      <c r="I10" s="43"/>
    </row>
    <row r="11" spans="1:9" ht="18.75" customHeight="1" thickBot="1" x14ac:dyDescent="0.2">
      <c r="A11" s="53"/>
      <c r="B11" s="54" t="s">
        <v>92</v>
      </c>
      <c r="C11" s="47"/>
      <c r="D11" s="47"/>
      <c r="E11" s="47"/>
      <c r="F11" s="61"/>
      <c r="G11" s="49">
        <f>SUM(G12:G13)</f>
        <v>0</v>
      </c>
      <c r="H11" s="50" t="s">
        <v>85</v>
      </c>
      <c r="I11" s="55"/>
    </row>
    <row r="12" spans="1:9" ht="18.75" customHeight="1" x14ac:dyDescent="0.15">
      <c r="A12" s="53"/>
      <c r="B12" s="62"/>
      <c r="C12" s="131" t="s">
        <v>93</v>
      </c>
      <c r="D12" s="131"/>
      <c r="E12" s="131"/>
      <c r="F12" s="51" t="s">
        <v>148</v>
      </c>
      <c r="G12" s="58">
        <f>'MRS(input_separate)'!O25</f>
        <v>0</v>
      </c>
      <c r="H12" s="59" t="s">
        <v>85</v>
      </c>
      <c r="I12" s="55" t="s">
        <v>94</v>
      </c>
    </row>
    <row r="13" spans="1:9" ht="18.75" customHeight="1" x14ac:dyDescent="0.15">
      <c r="A13" s="46"/>
      <c r="B13" s="56"/>
      <c r="C13" s="131" t="s">
        <v>95</v>
      </c>
      <c r="D13" s="131"/>
      <c r="E13" s="131"/>
      <c r="F13" s="103" t="s">
        <v>147</v>
      </c>
      <c r="G13" s="63">
        <f>'MRS(input_separate)'!N25</f>
        <v>0</v>
      </c>
      <c r="H13" s="59" t="s">
        <v>85</v>
      </c>
      <c r="I13" s="64" t="s">
        <v>96</v>
      </c>
    </row>
    <row r="14" spans="1:9" ht="14.25" customHeight="1" x14ac:dyDescent="0.15">
      <c r="A14" s="5"/>
      <c r="B14" s="5"/>
      <c r="C14" s="5"/>
      <c r="D14" s="5"/>
      <c r="E14" s="5"/>
      <c r="F14" s="65"/>
      <c r="G14" s="66"/>
      <c r="H14" s="67"/>
      <c r="I14" s="4"/>
    </row>
    <row r="15" spans="1:9" ht="21.75" customHeight="1" x14ac:dyDescent="0.15">
      <c r="E15" s="5" t="s">
        <v>97</v>
      </c>
      <c r="F15" s="68"/>
    </row>
    <row r="16" spans="1:9" ht="21.75" customHeight="1" x14ac:dyDescent="0.15">
      <c r="E16" s="69" t="s">
        <v>98</v>
      </c>
      <c r="F16" s="70">
        <f>36.659/1000</f>
        <v>3.6658999999999997E-2</v>
      </c>
      <c r="G16" s="71" t="s">
        <v>99</v>
      </c>
      <c r="H16" s="72"/>
    </row>
    <row r="17" spans="5:8" s="39" customFormat="1" ht="21.75" customHeight="1" x14ac:dyDescent="0.15">
      <c r="E17" s="69" t="s">
        <v>100</v>
      </c>
      <c r="F17" s="73">
        <v>5.6099999999999997E-2</v>
      </c>
      <c r="G17" s="71" t="s">
        <v>101</v>
      </c>
      <c r="H17" s="72"/>
    </row>
    <row r="18" spans="5:8" s="39" customFormat="1" ht="21.75" customHeight="1" x14ac:dyDescent="0.15">
      <c r="E18" s="67"/>
      <c r="F18" s="74"/>
      <c r="G18" s="67"/>
      <c r="H18" s="67"/>
    </row>
    <row r="19" spans="5:8" s="39" customFormat="1" ht="21.75" customHeight="1" x14ac:dyDescent="0.15">
      <c r="E19" s="69" t="s">
        <v>102</v>
      </c>
      <c r="F19" s="75">
        <v>0.68200000000000005</v>
      </c>
      <c r="G19" s="71" t="s">
        <v>27</v>
      </c>
      <c r="H19" s="72"/>
    </row>
    <row r="20" spans="5:8" s="39" customFormat="1" ht="21.75" customHeight="1" x14ac:dyDescent="0.15">
      <c r="E20" s="67"/>
      <c r="F20" s="74"/>
      <c r="G20" s="67"/>
      <c r="H20" s="67"/>
    </row>
    <row r="21" spans="5:8" s="39" customFormat="1" ht="21.75" customHeight="1" x14ac:dyDescent="0.15">
      <c r="E21" s="69" t="s">
        <v>103</v>
      </c>
      <c r="F21" s="75">
        <v>10.694000000000001</v>
      </c>
      <c r="G21" s="71" t="s">
        <v>104</v>
      </c>
      <c r="H21" s="72"/>
    </row>
    <row r="22" spans="5:8" s="39" customFormat="1" ht="21.75" customHeight="1" x14ac:dyDescent="0.15">
      <c r="E22" s="69" t="s">
        <v>105</v>
      </c>
      <c r="F22" s="75">
        <v>1.3680000000000001</v>
      </c>
      <c r="G22" s="71" t="s">
        <v>106</v>
      </c>
      <c r="H22" s="72"/>
    </row>
    <row r="23" spans="5:8" s="39" customFormat="1" ht="21.75" customHeight="1" x14ac:dyDescent="0.15">
      <c r="E23" s="69" t="s">
        <v>107</v>
      </c>
      <c r="F23" s="75">
        <v>1.319</v>
      </c>
      <c r="G23" s="71" t="s">
        <v>106</v>
      </c>
      <c r="H23" s="72"/>
    </row>
    <row r="24" spans="5:8" s="39" customFormat="1" ht="21.75" customHeight="1" x14ac:dyDescent="0.15">
      <c r="E24" s="69" t="s">
        <v>108</v>
      </c>
      <c r="F24" s="77">
        <v>300</v>
      </c>
      <c r="G24" s="71" t="s">
        <v>109</v>
      </c>
      <c r="H24" s="72"/>
    </row>
    <row r="25" spans="5:8" s="39" customFormat="1" ht="21.75" customHeight="1" x14ac:dyDescent="0.15">
      <c r="E25" s="69" t="s">
        <v>110</v>
      </c>
      <c r="F25" s="79">
        <v>32.6</v>
      </c>
      <c r="G25" s="71" t="s">
        <v>109</v>
      </c>
      <c r="H25" s="72"/>
    </row>
    <row r="26" spans="5:8" s="39" customFormat="1" ht="21.75" customHeight="1" x14ac:dyDescent="0.15">
      <c r="E26" s="69" t="s">
        <v>111</v>
      </c>
      <c r="F26" s="78">
        <v>9.6880000000000006</v>
      </c>
      <c r="G26" s="71" t="s">
        <v>104</v>
      </c>
      <c r="H26" s="72"/>
    </row>
  </sheetData>
  <sheetProtection password="C7C3" sheet="1" objects="1" scenarios="1"/>
  <mergeCells count="3">
    <mergeCell ref="A3:I3"/>
    <mergeCell ref="C12:E12"/>
    <mergeCell ref="C13:E13"/>
  </mergeCells>
  <phoneticPr fontId="10"/>
  <pageMargins left="0.70866141732283472" right="0.70866141732283472" top="0.74803149606299213" bottom="0.74803149606299213" header="0.31496062992125984" footer="0.31496062992125984"/>
  <pageSetup paperSize="9" scale="80"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MPS(input)</vt:lpstr>
      <vt:lpstr>MPS(input_separate)</vt:lpstr>
      <vt:lpstr>MPS(calc_process)</vt:lpstr>
      <vt:lpstr>MSS</vt:lpstr>
      <vt:lpstr>MRS(input)</vt:lpstr>
      <vt:lpstr>MRS(input_separate)</vt:lpstr>
      <vt:lpstr>MRS(calc_process)</vt:lpstr>
      <vt:lpstr>'MPS(calc_process)'!Print_Area</vt:lpstr>
      <vt:lpstr>'MPS(input)'!Print_Area</vt:lpstr>
      <vt:lpstr>'MRS(calc_process)'!Print_Area</vt:lpstr>
      <vt:lpstr>'MRS(input)'!Print_Area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2016-02-25T08:12:42Z</cp:lastPrinted>
  <dcterms:created xsi:type="dcterms:W3CDTF">2012-01-13T02:28:29Z</dcterms:created>
  <dcterms:modified xsi:type="dcterms:W3CDTF">2016-02-26T07:24:25Z</dcterms:modified>
</cp:coreProperties>
</file>