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Box\jcm\60 方法論\TN_PM001_廃棄物準好機（福岡方式）UNIDO\20250801★パブコメ\アップロード用\"/>
    </mc:Choice>
  </mc:AlternateContent>
  <xr:revisionPtr revIDLastSave="0" documentId="13_ncr:1_{98AAFC3F-67E3-4576-9922-AE3CD9231A6C}" xr6:coauthVersionLast="47" xr6:coauthVersionMax="47" xr10:uidLastSave="{00000000-0000-0000-0000-000000000000}"/>
  <bookViews>
    <workbookView xWindow="-110" yWindow="-110" windowWidth="18020" windowHeight="11020" tabRatio="738" xr2:uid="{00000000-000D-0000-FFFF-FFFF00000000}"/>
  </bookViews>
  <sheets>
    <sheet name="PMS(input)" sheetId="30" r:id="rId1"/>
    <sheet name="PMS(input_separete)" sheetId="32" r:id="rId2"/>
    <sheet name="PMS(pre calc_process(1))" sheetId="33" r:id="rId3"/>
    <sheet name="PMS(pre_calc_process(2)" sheetId="34" r:id="rId4"/>
    <sheet name="PMS(calc_process)" sheetId="31" r:id="rId5"/>
  </sheets>
  <definedNames>
    <definedName name="_xlnm.Print_Area" localSheetId="4">'PMS(calc_process)'!$A$1:$I$52</definedName>
    <definedName name="_xlnm.Print_Area" localSheetId="0">'PMS(input)'!$A$1:$K$39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9" i="34" l="1"/>
  <c r="F76" i="34"/>
  <c r="G76" i="34"/>
  <c r="H76" i="34"/>
  <c r="I76" i="34"/>
  <c r="J76" i="34"/>
  <c r="K76" i="34"/>
  <c r="L76" i="34"/>
  <c r="M76" i="34"/>
  <c r="F79" i="34"/>
  <c r="F80" i="34"/>
  <c r="G80" i="34"/>
  <c r="F81" i="34"/>
  <c r="G81" i="34"/>
  <c r="H81" i="34"/>
  <c r="F82" i="34"/>
  <c r="G82" i="34"/>
  <c r="H82" i="34"/>
  <c r="I82" i="34"/>
  <c r="F83" i="34"/>
  <c r="G83" i="34"/>
  <c r="H83" i="34"/>
  <c r="I83" i="34"/>
  <c r="J83" i="34"/>
  <c r="F84" i="34"/>
  <c r="G84" i="34"/>
  <c r="H84" i="34"/>
  <c r="I84" i="34"/>
  <c r="J84" i="34"/>
  <c r="K84" i="34"/>
  <c r="F85" i="34"/>
  <c r="G85" i="34"/>
  <c r="H85" i="34"/>
  <c r="I85" i="34"/>
  <c r="J85" i="34"/>
  <c r="K85" i="34"/>
  <c r="L85" i="34"/>
  <c r="F86" i="34"/>
  <c r="G86" i="34"/>
  <c r="H86" i="34"/>
  <c r="I86" i="34"/>
  <c r="J86" i="34"/>
  <c r="K86" i="34"/>
  <c r="L86" i="34"/>
  <c r="M86" i="34"/>
  <c r="E82" i="34"/>
  <c r="E78" i="34"/>
  <c r="E79" i="34"/>
  <c r="E80" i="34"/>
  <c r="E81" i="34"/>
  <c r="E83" i="34"/>
  <c r="E84" i="34"/>
  <c r="E85" i="34"/>
  <c r="E86" i="34"/>
  <c r="B77" i="34"/>
  <c r="G76" i="33"/>
  <c r="F76" i="33"/>
  <c r="B76" i="33"/>
  <c r="N86" i="33"/>
  <c r="N85" i="33"/>
  <c r="N84" i="33"/>
  <c r="N83" i="33"/>
  <c r="N82" i="33"/>
  <c r="N81" i="33"/>
  <c r="N80" i="33"/>
  <c r="N79" i="33"/>
  <c r="N78" i="33"/>
  <c r="N77" i="33"/>
  <c r="N76" i="33"/>
  <c r="M76" i="33"/>
  <c r="L76" i="33"/>
  <c r="K76" i="33"/>
  <c r="J76" i="33"/>
  <c r="I76" i="33"/>
  <c r="H76" i="33"/>
  <c r="E76" i="33"/>
  <c r="F76" i="32"/>
  <c r="D86" i="34" s="1"/>
  <c r="F69" i="32"/>
  <c r="D85" i="34" s="1"/>
  <c r="F75" i="32"/>
  <c r="F62" i="32"/>
  <c r="D84" i="34" s="1"/>
  <c r="F55" i="32"/>
  <c r="D83" i="34" s="1"/>
  <c r="F48" i="32"/>
  <c r="D82" i="34" s="1"/>
  <c r="F41" i="32"/>
  <c r="D81" i="34" s="1"/>
  <c r="F34" i="32"/>
  <c r="D80" i="34" s="1"/>
  <c r="F27" i="32"/>
  <c r="D79" i="34" s="1"/>
  <c r="F20" i="32"/>
  <c r="D78" i="34" s="1"/>
  <c r="F13" i="32"/>
  <c r="D77" i="34" s="1"/>
  <c r="N119" i="34" l="1"/>
  <c r="N95" i="33"/>
  <c r="N101" i="33" s="1"/>
  <c r="M95" i="33"/>
  <c r="L95" i="33"/>
  <c r="K95" i="33"/>
  <c r="J95" i="33"/>
  <c r="I95" i="33"/>
  <c r="H95" i="33"/>
  <c r="G95" i="33"/>
  <c r="F95" i="33"/>
  <c r="E95" i="33"/>
  <c r="N59" i="33"/>
  <c r="N64" i="33" s="1"/>
  <c r="M59" i="33"/>
  <c r="L59" i="33"/>
  <c r="K59" i="33"/>
  <c r="J59" i="33"/>
  <c r="I59" i="33"/>
  <c r="H59" i="33"/>
  <c r="G59" i="33"/>
  <c r="F59" i="33"/>
  <c r="E59" i="33"/>
  <c r="N42" i="33"/>
  <c r="N44" i="33" s="1"/>
  <c r="M42" i="33"/>
  <c r="L42" i="33"/>
  <c r="K42" i="33"/>
  <c r="J42" i="33"/>
  <c r="I42" i="33"/>
  <c r="H42" i="33"/>
  <c r="G42" i="33"/>
  <c r="F42" i="33"/>
  <c r="E42" i="33"/>
  <c r="N25" i="33"/>
  <c r="N32" i="33" s="1"/>
  <c r="M25" i="33"/>
  <c r="L25" i="33"/>
  <c r="K25" i="33"/>
  <c r="J25" i="33"/>
  <c r="I25" i="33"/>
  <c r="H25" i="33"/>
  <c r="G25" i="33"/>
  <c r="F25" i="33"/>
  <c r="E25" i="33"/>
  <c r="N8" i="33"/>
  <c r="N9" i="33" s="1"/>
  <c r="M8" i="33"/>
  <c r="L8" i="33"/>
  <c r="K8" i="33"/>
  <c r="J8" i="33"/>
  <c r="I8" i="33"/>
  <c r="H8" i="33"/>
  <c r="G8" i="33"/>
  <c r="E8" i="33"/>
  <c r="F8" i="33"/>
  <c r="F119" i="34"/>
  <c r="G119" i="34"/>
  <c r="H119" i="34"/>
  <c r="I119" i="34"/>
  <c r="J119" i="34"/>
  <c r="K119" i="34"/>
  <c r="L119" i="34"/>
  <c r="M119" i="34"/>
  <c r="G24" i="31"/>
  <c r="F9" i="32"/>
  <c r="B8" i="33"/>
  <c r="N66" i="33" l="1"/>
  <c r="N100" i="33"/>
  <c r="N14" i="33"/>
  <c r="N29" i="33"/>
  <c r="N11" i="33"/>
  <c r="N30" i="33"/>
  <c r="N26" i="33"/>
  <c r="N31" i="33"/>
  <c r="N63" i="33"/>
  <c r="N103" i="33"/>
  <c r="N15" i="33"/>
  <c r="N34" i="33"/>
  <c r="N98" i="33"/>
  <c r="N16" i="33"/>
  <c r="N61" i="33"/>
  <c r="N49" i="33"/>
  <c r="N18" i="33"/>
  <c r="N46" i="33"/>
  <c r="N35" i="33"/>
  <c r="N13" i="33"/>
  <c r="N28" i="33"/>
  <c r="N97" i="33"/>
  <c r="N52" i="33"/>
  <c r="N48" i="33"/>
  <c r="N60" i="33"/>
  <c r="N68" i="33"/>
  <c r="N69" i="33"/>
  <c r="N10" i="33"/>
  <c r="N33" i="33"/>
  <c r="N102" i="33"/>
  <c r="N105" i="33"/>
  <c r="N43" i="33"/>
  <c r="N51" i="33"/>
  <c r="N45" i="33"/>
  <c r="N65" i="33"/>
  <c r="N99" i="33"/>
  <c r="N50" i="33"/>
  <c r="N62" i="33"/>
  <c r="N12" i="33"/>
  <c r="N27" i="33"/>
  <c r="N96" i="33"/>
  <c r="N104" i="33"/>
  <c r="N47" i="33"/>
  <c r="N67" i="33"/>
  <c r="N17" i="33"/>
  <c r="F10" i="32"/>
  <c r="G23" i="31"/>
  <c r="B94" i="34" l="1"/>
  <c r="B60" i="34"/>
  <c r="B43" i="34"/>
  <c r="B26" i="34"/>
  <c r="B9" i="34"/>
  <c r="F8" i="34" l="1"/>
  <c r="G8" i="34"/>
  <c r="H8" i="34"/>
  <c r="I8" i="34"/>
  <c r="E8" i="34"/>
  <c r="F78" i="32"/>
  <c r="F77" i="32"/>
  <c r="F74" i="32"/>
  <c r="D52" i="34" s="1"/>
  <c r="F73" i="32"/>
  <c r="F72" i="32"/>
  <c r="F71" i="32"/>
  <c r="F70" i="32"/>
  <c r="F68" i="32"/>
  <c r="F67" i="32"/>
  <c r="F66" i="32"/>
  <c r="F65" i="32"/>
  <c r="F64" i="32"/>
  <c r="F63" i="32"/>
  <c r="F61" i="32"/>
  <c r="F60" i="32"/>
  <c r="F59" i="32"/>
  <c r="F58" i="32"/>
  <c r="F57" i="32"/>
  <c r="F56" i="32"/>
  <c r="F54" i="32"/>
  <c r="F53" i="32"/>
  <c r="F52" i="32"/>
  <c r="F51" i="32"/>
  <c r="F50" i="32"/>
  <c r="F49" i="32"/>
  <c r="F47" i="32"/>
  <c r="F46" i="32"/>
  <c r="F45" i="32"/>
  <c r="F44" i="32"/>
  <c r="F43" i="32"/>
  <c r="F42" i="32"/>
  <c r="F40" i="32"/>
  <c r="F39" i="32"/>
  <c r="F38" i="32"/>
  <c r="F37" i="32"/>
  <c r="F36" i="32"/>
  <c r="F35" i="32"/>
  <c r="F33" i="32"/>
  <c r="F32" i="32"/>
  <c r="F31" i="32"/>
  <c r="F30" i="32"/>
  <c r="F29" i="32"/>
  <c r="F28" i="32"/>
  <c r="F26" i="32"/>
  <c r="F25" i="32"/>
  <c r="F24" i="32"/>
  <c r="F23" i="32"/>
  <c r="F22" i="32"/>
  <c r="F21" i="32"/>
  <c r="F19" i="32"/>
  <c r="F18" i="32"/>
  <c r="F17" i="32"/>
  <c r="F16" i="32"/>
  <c r="F15" i="32"/>
  <c r="F14" i="32"/>
  <c r="F12" i="32"/>
  <c r="F11" i="32"/>
  <c r="D103" i="34" l="1"/>
  <c r="D102" i="34"/>
  <c r="D101" i="34"/>
  <c r="D100" i="34"/>
  <c r="D99" i="34"/>
  <c r="D98" i="34"/>
  <c r="D97" i="34"/>
  <c r="D96" i="34"/>
  <c r="D95" i="34"/>
  <c r="D94" i="34"/>
  <c r="D69" i="34"/>
  <c r="D68" i="34"/>
  <c r="D67" i="34"/>
  <c r="D66" i="34"/>
  <c r="D65" i="34"/>
  <c r="D64" i="34"/>
  <c r="D63" i="34"/>
  <c r="D62" i="34"/>
  <c r="D61" i="34"/>
  <c r="D60" i="34"/>
  <c r="D51" i="34"/>
  <c r="D50" i="34"/>
  <c r="D49" i="34"/>
  <c r="D48" i="34"/>
  <c r="D47" i="34"/>
  <c r="D46" i="34"/>
  <c r="D45" i="34"/>
  <c r="D44" i="34"/>
  <c r="D43" i="34"/>
  <c r="D35" i="34"/>
  <c r="D34" i="34"/>
  <c r="D33" i="34"/>
  <c r="D32" i="34"/>
  <c r="D31" i="34"/>
  <c r="D30" i="34"/>
  <c r="D29" i="34"/>
  <c r="D28" i="34"/>
  <c r="D27" i="34"/>
  <c r="D26" i="34"/>
  <c r="D9" i="34"/>
  <c r="D18" i="34"/>
  <c r="D17" i="34"/>
  <c r="D16" i="34"/>
  <c r="D15" i="34"/>
  <c r="D14" i="34"/>
  <c r="D13" i="34"/>
  <c r="D12" i="34"/>
  <c r="D11" i="34"/>
  <c r="D10" i="34"/>
  <c r="F25" i="34"/>
  <c r="H25" i="34"/>
  <c r="I25" i="34"/>
  <c r="E25" i="34"/>
  <c r="G25" i="34"/>
  <c r="C18" i="34"/>
  <c r="I18" i="34" s="1"/>
  <c r="C17" i="34"/>
  <c r="F17" i="34" s="1"/>
  <c r="C16" i="34"/>
  <c r="G16" i="34" s="1"/>
  <c r="C15" i="34"/>
  <c r="I15" i="34" s="1"/>
  <c r="C14" i="34"/>
  <c r="E14" i="34" s="1"/>
  <c r="C13" i="34"/>
  <c r="F13" i="34" s="1"/>
  <c r="C12" i="34"/>
  <c r="E12" i="34" s="1"/>
  <c r="C11" i="34"/>
  <c r="F11" i="34" s="1"/>
  <c r="C10" i="34"/>
  <c r="E10" i="34" s="1"/>
  <c r="C9" i="34"/>
  <c r="B95" i="33"/>
  <c r="B59" i="33"/>
  <c r="B42" i="33"/>
  <c r="B25" i="33"/>
  <c r="C18" i="33"/>
  <c r="C17" i="33"/>
  <c r="C16" i="33"/>
  <c r="C15" i="33"/>
  <c r="C14" i="33"/>
  <c r="C13" i="33"/>
  <c r="C12" i="33"/>
  <c r="C11" i="33"/>
  <c r="C10" i="33"/>
  <c r="C9" i="33"/>
  <c r="F16" i="34" l="1"/>
  <c r="F14" i="34"/>
  <c r="F12" i="34"/>
  <c r="I17" i="34"/>
  <c r="E17" i="34"/>
  <c r="G12" i="34"/>
  <c r="F9" i="33"/>
  <c r="M9" i="33"/>
  <c r="L9" i="33"/>
  <c r="I9" i="33"/>
  <c r="I9" i="34" s="1"/>
  <c r="G9" i="33"/>
  <c r="G9" i="34" s="1"/>
  <c r="J9" i="33"/>
  <c r="E9" i="33"/>
  <c r="E9" i="34" s="1"/>
  <c r="H9" i="33"/>
  <c r="H9" i="34" s="1"/>
  <c r="K9" i="33"/>
  <c r="H14" i="34"/>
  <c r="F18" i="33"/>
  <c r="L18" i="33"/>
  <c r="G18" i="33"/>
  <c r="I18" i="33"/>
  <c r="J18" i="33"/>
  <c r="H18" i="33"/>
  <c r="M18" i="33"/>
  <c r="K18" i="33"/>
  <c r="E18" i="33"/>
  <c r="H17" i="34"/>
  <c r="G13" i="34"/>
  <c r="F17" i="33"/>
  <c r="L17" i="33"/>
  <c r="J17" i="33"/>
  <c r="K17" i="33"/>
  <c r="M17" i="33"/>
  <c r="G17" i="33"/>
  <c r="H17" i="33"/>
  <c r="I17" i="33"/>
  <c r="E17" i="33"/>
  <c r="H16" i="34"/>
  <c r="G18" i="34"/>
  <c r="G15" i="34"/>
  <c r="E13" i="33"/>
  <c r="M13" i="33"/>
  <c r="H13" i="33"/>
  <c r="F13" i="33"/>
  <c r="G13" i="33"/>
  <c r="J13" i="33"/>
  <c r="K13" i="33"/>
  <c r="I13" i="33"/>
  <c r="I13" i="34" s="1"/>
  <c r="L13" i="33"/>
  <c r="H13" i="34"/>
  <c r="G17" i="34"/>
  <c r="C28" i="33"/>
  <c r="I11" i="33"/>
  <c r="K11" i="33"/>
  <c r="M11" i="33"/>
  <c r="F11" i="33"/>
  <c r="J11" i="33"/>
  <c r="L11" i="33"/>
  <c r="H11" i="33"/>
  <c r="H11" i="34" s="1"/>
  <c r="E11" i="33"/>
  <c r="G11" i="33"/>
  <c r="G11" i="34" s="1"/>
  <c r="J16" i="33"/>
  <c r="E16" i="33"/>
  <c r="L16" i="33"/>
  <c r="G16" i="33"/>
  <c r="F16" i="33"/>
  <c r="H16" i="33"/>
  <c r="I16" i="33"/>
  <c r="K16" i="33"/>
  <c r="M16" i="33"/>
  <c r="H18" i="34"/>
  <c r="E16" i="34"/>
  <c r="F10" i="34"/>
  <c r="H15" i="34"/>
  <c r="E13" i="34"/>
  <c r="F9" i="34"/>
  <c r="I14" i="34"/>
  <c r="E11" i="34"/>
  <c r="E10" i="33"/>
  <c r="H10" i="33"/>
  <c r="H10" i="34" s="1"/>
  <c r="M10" i="33"/>
  <c r="F10" i="33"/>
  <c r="I10" i="33"/>
  <c r="G10" i="33"/>
  <c r="J10" i="33"/>
  <c r="L10" i="33"/>
  <c r="K10" i="33"/>
  <c r="I16" i="34"/>
  <c r="E18" i="34"/>
  <c r="E15" i="34"/>
  <c r="I12" i="33"/>
  <c r="I12" i="34" s="1"/>
  <c r="F12" i="33"/>
  <c r="J12" i="33"/>
  <c r="M12" i="33"/>
  <c r="L12" i="33"/>
  <c r="K12" i="33"/>
  <c r="E12" i="33"/>
  <c r="H12" i="33"/>
  <c r="G12" i="33"/>
  <c r="F18" i="34"/>
  <c r="H14" i="33"/>
  <c r="I14" i="33"/>
  <c r="K14" i="33"/>
  <c r="E14" i="33"/>
  <c r="F14" i="33"/>
  <c r="L14" i="33"/>
  <c r="G14" i="33"/>
  <c r="J14" i="33"/>
  <c r="M14" i="33"/>
  <c r="F15" i="34"/>
  <c r="G14" i="34"/>
  <c r="H15" i="33"/>
  <c r="K15" i="33"/>
  <c r="G15" i="33"/>
  <c r="L15" i="33"/>
  <c r="E15" i="33"/>
  <c r="F15" i="33"/>
  <c r="M15" i="33"/>
  <c r="I15" i="33"/>
  <c r="J15" i="33"/>
  <c r="H12" i="34"/>
  <c r="I11" i="34"/>
  <c r="I10" i="34"/>
  <c r="G10" i="34"/>
  <c r="J8" i="34"/>
  <c r="C33" i="33"/>
  <c r="C31" i="33"/>
  <c r="C32" i="33"/>
  <c r="C29" i="33"/>
  <c r="C30" i="33"/>
  <c r="C33" i="34"/>
  <c r="E33" i="34" s="1"/>
  <c r="C32" i="34"/>
  <c r="H32" i="34" s="1"/>
  <c r="C26" i="34"/>
  <c r="C34" i="34"/>
  <c r="C51" i="34" s="1"/>
  <c r="C68" i="34" s="1"/>
  <c r="C85" i="34" s="1"/>
  <c r="C27" i="34"/>
  <c r="E27" i="34" s="1"/>
  <c r="C35" i="34"/>
  <c r="C52" i="34" s="1"/>
  <c r="C69" i="34" s="1"/>
  <c r="C86" i="34" s="1"/>
  <c r="H42" i="34"/>
  <c r="C28" i="34"/>
  <c r="G42" i="34"/>
  <c r="F42" i="34"/>
  <c r="C31" i="34"/>
  <c r="H31" i="34" s="1"/>
  <c r="C29" i="34"/>
  <c r="F29" i="34" s="1"/>
  <c r="E42" i="34"/>
  <c r="C30" i="34"/>
  <c r="H30" i="34" s="1"/>
  <c r="C45" i="33"/>
  <c r="C26" i="33"/>
  <c r="C35" i="33"/>
  <c r="C27" i="33"/>
  <c r="C34" i="33"/>
  <c r="I42" i="34"/>
  <c r="H34" i="34" l="1"/>
  <c r="I31" i="34"/>
  <c r="F31" i="34"/>
  <c r="G34" i="34"/>
  <c r="E34" i="34"/>
  <c r="H33" i="34"/>
  <c r="J32" i="33"/>
  <c r="I32" i="33"/>
  <c r="F32" i="33"/>
  <c r="L32" i="33"/>
  <c r="K32" i="33"/>
  <c r="E32" i="33"/>
  <c r="M32" i="33"/>
  <c r="H32" i="33"/>
  <c r="G32" i="33"/>
  <c r="F30" i="34"/>
  <c r="I33" i="34"/>
  <c r="E30" i="34"/>
  <c r="F28" i="34"/>
  <c r="F35" i="34"/>
  <c r="I35" i="34"/>
  <c r="G30" i="34"/>
  <c r="J34" i="33"/>
  <c r="L34" i="33"/>
  <c r="H34" i="33"/>
  <c r="G34" i="33"/>
  <c r="E34" i="33"/>
  <c r="K34" i="33"/>
  <c r="I34" i="33"/>
  <c r="M34" i="33"/>
  <c r="F34" i="33"/>
  <c r="F32" i="34"/>
  <c r="I32" i="34"/>
  <c r="G35" i="34"/>
  <c r="F34" i="34"/>
  <c r="I34" i="34"/>
  <c r="G32" i="34"/>
  <c r="G29" i="34"/>
  <c r="K27" i="33"/>
  <c r="L27" i="33"/>
  <c r="H27" i="33"/>
  <c r="H27" i="34" s="1"/>
  <c r="M27" i="33"/>
  <c r="F27" i="33"/>
  <c r="F27" i="34" s="1"/>
  <c r="E27" i="33"/>
  <c r="I27" i="33"/>
  <c r="I27" i="34" s="1"/>
  <c r="J27" i="33"/>
  <c r="G27" i="33"/>
  <c r="G27" i="34" s="1"/>
  <c r="G35" i="33"/>
  <c r="J35" i="33"/>
  <c r="K35" i="33"/>
  <c r="I35" i="33"/>
  <c r="L35" i="33"/>
  <c r="H35" i="33"/>
  <c r="M35" i="33"/>
  <c r="F35" i="33"/>
  <c r="E35" i="33"/>
  <c r="E28" i="34"/>
  <c r="G31" i="34"/>
  <c r="J26" i="33"/>
  <c r="F26" i="33"/>
  <c r="F26" i="34" s="1"/>
  <c r="H26" i="33"/>
  <c r="H26" i="34" s="1"/>
  <c r="M26" i="33"/>
  <c r="I26" i="33"/>
  <c r="I26" i="34" s="1"/>
  <c r="L26" i="33"/>
  <c r="K26" i="33"/>
  <c r="E26" i="33"/>
  <c r="E26" i="34" s="1"/>
  <c r="G26" i="33"/>
  <c r="G26" i="34" s="1"/>
  <c r="M30" i="33"/>
  <c r="L30" i="33"/>
  <c r="J30" i="33"/>
  <c r="F30" i="33"/>
  <c r="I30" i="33"/>
  <c r="I30" i="34" s="1"/>
  <c r="K30" i="33"/>
  <c r="E30" i="33"/>
  <c r="H30" i="33"/>
  <c r="G30" i="33"/>
  <c r="F33" i="34"/>
  <c r="E35" i="34"/>
  <c r="G33" i="34"/>
  <c r="C62" i="33"/>
  <c r="C79" i="33" s="1"/>
  <c r="M45" i="33"/>
  <c r="E45" i="33"/>
  <c r="J45" i="33"/>
  <c r="F45" i="33"/>
  <c r="I45" i="33"/>
  <c r="L45" i="33"/>
  <c r="H45" i="33"/>
  <c r="K45" i="33"/>
  <c r="G45" i="33"/>
  <c r="G29" i="33"/>
  <c r="M29" i="33"/>
  <c r="J29" i="33"/>
  <c r="L29" i="33"/>
  <c r="I29" i="33"/>
  <c r="I29" i="34" s="1"/>
  <c r="F29" i="33"/>
  <c r="H29" i="33"/>
  <c r="H29" i="34" s="1"/>
  <c r="K29" i="33"/>
  <c r="E29" i="33"/>
  <c r="E32" i="34"/>
  <c r="H35" i="34"/>
  <c r="E29" i="34"/>
  <c r="G31" i="33"/>
  <c r="I31" i="33"/>
  <c r="M31" i="33"/>
  <c r="F31" i="33"/>
  <c r="E31" i="33"/>
  <c r="L31" i="33"/>
  <c r="K31" i="33"/>
  <c r="H31" i="33"/>
  <c r="J31" i="33"/>
  <c r="J33" i="33"/>
  <c r="F33" i="33"/>
  <c r="I33" i="33"/>
  <c r="H33" i="33"/>
  <c r="L33" i="33"/>
  <c r="K33" i="33"/>
  <c r="M33" i="33"/>
  <c r="E33" i="33"/>
  <c r="G33" i="33"/>
  <c r="E31" i="34"/>
  <c r="L28" i="33"/>
  <c r="I28" i="33"/>
  <c r="I28" i="34" s="1"/>
  <c r="F28" i="33"/>
  <c r="M28" i="33"/>
  <c r="E28" i="33"/>
  <c r="K28" i="33"/>
  <c r="H28" i="33"/>
  <c r="H28" i="34" s="1"/>
  <c r="G28" i="33"/>
  <c r="G28" i="34" s="1"/>
  <c r="J28" i="33"/>
  <c r="E51" i="34"/>
  <c r="E52" i="34"/>
  <c r="F51" i="34"/>
  <c r="F52" i="34"/>
  <c r="I51" i="34"/>
  <c r="I52" i="34"/>
  <c r="G51" i="34"/>
  <c r="G52" i="34"/>
  <c r="J25" i="34"/>
  <c r="J15" i="34"/>
  <c r="J18" i="34"/>
  <c r="J9" i="34"/>
  <c r="J13" i="34"/>
  <c r="J11" i="34"/>
  <c r="J16" i="34"/>
  <c r="J14" i="34"/>
  <c r="J17" i="34"/>
  <c r="J10" i="34"/>
  <c r="J12" i="34"/>
  <c r="H51" i="34"/>
  <c r="H52" i="34"/>
  <c r="K8" i="34"/>
  <c r="C102" i="34"/>
  <c r="C103" i="34"/>
  <c r="C46" i="33"/>
  <c r="C50" i="33"/>
  <c r="C45" i="34"/>
  <c r="C62" i="34" s="1"/>
  <c r="C79" i="34" s="1"/>
  <c r="C50" i="34"/>
  <c r="C67" i="34" s="1"/>
  <c r="C84" i="34" s="1"/>
  <c r="C44" i="34"/>
  <c r="C61" i="34" s="1"/>
  <c r="C78" i="34" s="1"/>
  <c r="C43" i="34"/>
  <c r="C60" i="34" s="1"/>
  <c r="C47" i="34"/>
  <c r="C64" i="34" s="1"/>
  <c r="C81" i="34" s="1"/>
  <c r="E19" i="34"/>
  <c r="C49" i="33"/>
  <c r="C52" i="33"/>
  <c r="C47" i="33"/>
  <c r="C48" i="33"/>
  <c r="I59" i="34"/>
  <c r="E59" i="34"/>
  <c r="C49" i="34"/>
  <c r="C66" i="34" s="1"/>
  <c r="C83" i="34" s="1"/>
  <c r="F59" i="34"/>
  <c r="H59" i="34"/>
  <c r="C48" i="34"/>
  <c r="C65" i="34" s="1"/>
  <c r="C82" i="34" s="1"/>
  <c r="C46" i="34"/>
  <c r="F46" i="34" s="1"/>
  <c r="G59" i="34"/>
  <c r="C43" i="33"/>
  <c r="F19" i="34"/>
  <c r="I19" i="34"/>
  <c r="G19" i="34"/>
  <c r="H19" i="34"/>
  <c r="C51" i="33"/>
  <c r="C44" i="33"/>
  <c r="H1" i="32"/>
  <c r="G79" i="33" l="1"/>
  <c r="G79" i="34" s="1"/>
  <c r="H79" i="33"/>
  <c r="H79" i="34" s="1"/>
  <c r="I79" i="33"/>
  <c r="I79" i="34" s="1"/>
  <c r="J79" i="33"/>
  <c r="J79" i="34" s="1"/>
  <c r="K79" i="33"/>
  <c r="K79" i="34" s="1"/>
  <c r="L79" i="33"/>
  <c r="L79" i="34" s="1"/>
  <c r="M79" i="33"/>
  <c r="M79" i="34" s="1"/>
  <c r="E79" i="33"/>
  <c r="F79" i="33"/>
  <c r="C94" i="34"/>
  <c r="C77" i="34"/>
  <c r="E76" i="34"/>
  <c r="I49" i="34"/>
  <c r="F49" i="34"/>
  <c r="F50" i="34"/>
  <c r="H45" i="34"/>
  <c r="G45" i="34"/>
  <c r="F47" i="34"/>
  <c r="H50" i="34"/>
  <c r="G50" i="34"/>
  <c r="E46" i="34"/>
  <c r="H47" i="34"/>
  <c r="G47" i="34"/>
  <c r="E48" i="34"/>
  <c r="E44" i="34"/>
  <c r="H49" i="34"/>
  <c r="G48" i="34"/>
  <c r="G49" i="34"/>
  <c r="F45" i="34"/>
  <c r="G51" i="33"/>
  <c r="L51" i="33"/>
  <c r="K51" i="33"/>
  <c r="E51" i="33"/>
  <c r="J51" i="33"/>
  <c r="F51" i="33"/>
  <c r="H51" i="33"/>
  <c r="M51" i="33"/>
  <c r="I51" i="33"/>
  <c r="E43" i="33"/>
  <c r="E43" i="34" s="1"/>
  <c r="J43" i="33"/>
  <c r="K43" i="33"/>
  <c r="L43" i="33"/>
  <c r="G43" i="33"/>
  <c r="G43" i="34" s="1"/>
  <c r="I43" i="33"/>
  <c r="I43" i="34" s="1"/>
  <c r="M43" i="33"/>
  <c r="F43" i="33"/>
  <c r="F43" i="34" s="1"/>
  <c r="H43" i="33"/>
  <c r="H43" i="34" s="1"/>
  <c r="E49" i="33"/>
  <c r="J49" i="33"/>
  <c r="K49" i="33"/>
  <c r="G49" i="33"/>
  <c r="I49" i="33"/>
  <c r="L49" i="33"/>
  <c r="H49" i="33"/>
  <c r="F49" i="33"/>
  <c r="M49" i="33"/>
  <c r="L52" i="33"/>
  <c r="F52" i="33"/>
  <c r="E52" i="33"/>
  <c r="M52" i="33"/>
  <c r="G52" i="33"/>
  <c r="H52" i="33"/>
  <c r="K52" i="33"/>
  <c r="J52" i="33"/>
  <c r="I52" i="33"/>
  <c r="G46" i="34"/>
  <c r="C67" i="33"/>
  <c r="F50" i="33"/>
  <c r="J50" i="33"/>
  <c r="E50" i="33"/>
  <c r="L50" i="33"/>
  <c r="G50" i="33"/>
  <c r="K50" i="33"/>
  <c r="H50" i="33"/>
  <c r="M50" i="33"/>
  <c r="I50" i="33"/>
  <c r="F48" i="34"/>
  <c r="C63" i="33"/>
  <c r="C80" i="33" s="1"/>
  <c r="E46" i="33"/>
  <c r="F46" i="33"/>
  <c r="J46" i="33"/>
  <c r="G46" i="33"/>
  <c r="H46" i="33"/>
  <c r="H46" i="34" s="1"/>
  <c r="I46" i="33"/>
  <c r="I46" i="34" s="1"/>
  <c r="K46" i="33"/>
  <c r="M46" i="33"/>
  <c r="L46" i="33"/>
  <c r="I48" i="34"/>
  <c r="E50" i="34"/>
  <c r="I45" i="34"/>
  <c r="I50" i="34"/>
  <c r="C98" i="33"/>
  <c r="M62" i="33"/>
  <c r="F62" i="33"/>
  <c r="G62" i="33"/>
  <c r="G62" i="34" s="1"/>
  <c r="L62" i="33"/>
  <c r="J62" i="33"/>
  <c r="H62" i="33"/>
  <c r="H62" i="34" s="1"/>
  <c r="K62" i="33"/>
  <c r="I62" i="33"/>
  <c r="I62" i="34" s="1"/>
  <c r="E62" i="33"/>
  <c r="K47" i="33"/>
  <c r="L47" i="33"/>
  <c r="I47" i="33"/>
  <c r="I47" i="34" s="1"/>
  <c r="E47" i="33"/>
  <c r="M47" i="33"/>
  <c r="F47" i="33"/>
  <c r="J47" i="33"/>
  <c r="G47" i="33"/>
  <c r="H47" i="33"/>
  <c r="E47" i="34"/>
  <c r="C63" i="34"/>
  <c r="E45" i="34"/>
  <c r="G44" i="33"/>
  <c r="G44" i="34" s="1"/>
  <c r="L44" i="33"/>
  <c r="M44" i="33"/>
  <c r="H44" i="33"/>
  <c r="H44" i="34" s="1"/>
  <c r="I44" i="33"/>
  <c r="I44" i="34" s="1"/>
  <c r="E44" i="33"/>
  <c r="K44" i="33"/>
  <c r="J44" i="33"/>
  <c r="F44" i="33"/>
  <c r="F44" i="34" s="1"/>
  <c r="F48" i="33"/>
  <c r="H48" i="33"/>
  <c r="J48" i="33"/>
  <c r="I48" i="33"/>
  <c r="E48" i="33"/>
  <c r="K48" i="33"/>
  <c r="M48" i="33"/>
  <c r="G48" i="33"/>
  <c r="L48" i="33"/>
  <c r="H48" i="34"/>
  <c r="E49" i="34"/>
  <c r="J19" i="34"/>
  <c r="G67" i="34"/>
  <c r="G65" i="34"/>
  <c r="G68" i="34"/>
  <c r="G66" i="34"/>
  <c r="G69" i="34"/>
  <c r="G64" i="34"/>
  <c r="H67" i="34"/>
  <c r="H65" i="34"/>
  <c r="H68" i="34"/>
  <c r="H66" i="34"/>
  <c r="H69" i="34"/>
  <c r="H64" i="34"/>
  <c r="F67" i="34"/>
  <c r="F65" i="34"/>
  <c r="F68" i="34"/>
  <c r="F66" i="34"/>
  <c r="F64" i="34"/>
  <c r="F69" i="34"/>
  <c r="F62" i="34"/>
  <c r="E64" i="34"/>
  <c r="E67" i="34"/>
  <c r="E61" i="34"/>
  <c r="E65" i="34"/>
  <c r="E69" i="34"/>
  <c r="E68" i="34"/>
  <c r="E62" i="34"/>
  <c r="E66" i="34"/>
  <c r="J42" i="34"/>
  <c r="J31" i="34"/>
  <c r="J34" i="34"/>
  <c r="J27" i="34"/>
  <c r="J29" i="34"/>
  <c r="J32" i="34"/>
  <c r="J35" i="34"/>
  <c r="J26" i="34"/>
  <c r="J30" i="34"/>
  <c r="J28" i="34"/>
  <c r="J33" i="34"/>
  <c r="K15" i="34"/>
  <c r="K18" i="34"/>
  <c r="K9" i="34"/>
  <c r="K13" i="34"/>
  <c r="K11" i="34"/>
  <c r="K16" i="34"/>
  <c r="K14" i="34"/>
  <c r="K17" i="34"/>
  <c r="K10" i="34"/>
  <c r="K12" i="34"/>
  <c r="I65" i="34"/>
  <c r="I68" i="34"/>
  <c r="I66" i="34"/>
  <c r="I69" i="34"/>
  <c r="I67" i="34"/>
  <c r="L8" i="34"/>
  <c r="K25" i="34"/>
  <c r="C100" i="34"/>
  <c r="C101" i="34"/>
  <c r="C98" i="34"/>
  <c r="C97" i="34"/>
  <c r="C99" i="34"/>
  <c r="C96" i="34"/>
  <c r="C95" i="34"/>
  <c r="F36" i="34"/>
  <c r="E36" i="34"/>
  <c r="I93" i="34"/>
  <c r="C66" i="33"/>
  <c r="C83" i="33" s="1"/>
  <c r="C69" i="33"/>
  <c r="C86" i="33" s="1"/>
  <c r="C64" i="33"/>
  <c r="C81" i="33" s="1"/>
  <c r="C65" i="33"/>
  <c r="C82" i="33" s="1"/>
  <c r="F93" i="34"/>
  <c r="G93" i="34"/>
  <c r="H93" i="34"/>
  <c r="E93" i="34"/>
  <c r="C60" i="33"/>
  <c r="C77" i="33" s="1"/>
  <c r="I36" i="34"/>
  <c r="H36" i="34"/>
  <c r="G36" i="34"/>
  <c r="C68" i="33"/>
  <c r="C85" i="33" s="1"/>
  <c r="C61" i="33"/>
  <c r="C78" i="33" s="1"/>
  <c r="I1" i="31"/>
  <c r="E80" i="33" l="1"/>
  <c r="F80" i="33"/>
  <c r="G80" i="33"/>
  <c r="H80" i="33"/>
  <c r="H80" i="34" s="1"/>
  <c r="I80" i="33"/>
  <c r="I80" i="34" s="1"/>
  <c r="J80" i="33"/>
  <c r="J80" i="34" s="1"/>
  <c r="K80" i="33"/>
  <c r="K80" i="34" s="1"/>
  <c r="L80" i="33"/>
  <c r="L80" i="34" s="1"/>
  <c r="M80" i="33"/>
  <c r="M80" i="34" s="1"/>
  <c r="H81" i="33"/>
  <c r="I81" i="33"/>
  <c r="I81" i="34" s="1"/>
  <c r="E81" i="33"/>
  <c r="J81" i="33"/>
  <c r="J81" i="34" s="1"/>
  <c r="K81" i="33"/>
  <c r="K81" i="34" s="1"/>
  <c r="L81" i="33"/>
  <c r="L81" i="34" s="1"/>
  <c r="M81" i="33"/>
  <c r="M81" i="34" s="1"/>
  <c r="G81" i="33"/>
  <c r="F81" i="33"/>
  <c r="F86" i="33"/>
  <c r="E86" i="33"/>
  <c r="G86" i="33"/>
  <c r="H86" i="33"/>
  <c r="I86" i="33"/>
  <c r="J86" i="33"/>
  <c r="K86" i="33"/>
  <c r="L86" i="33"/>
  <c r="M86" i="33"/>
  <c r="H83" i="33"/>
  <c r="I83" i="33"/>
  <c r="J83" i="33"/>
  <c r="K83" i="33"/>
  <c r="K83" i="34" s="1"/>
  <c r="L83" i="33"/>
  <c r="L83" i="34" s="1"/>
  <c r="M83" i="33"/>
  <c r="M83" i="34" s="1"/>
  <c r="E83" i="33"/>
  <c r="G83" i="33"/>
  <c r="F83" i="33"/>
  <c r="G77" i="33"/>
  <c r="G77" i="34" s="1"/>
  <c r="H77" i="33"/>
  <c r="H77" i="34" s="1"/>
  <c r="I77" i="33"/>
  <c r="I77" i="34" s="1"/>
  <c r="J77" i="33"/>
  <c r="J77" i="34" s="1"/>
  <c r="K77" i="33"/>
  <c r="K77" i="34" s="1"/>
  <c r="L77" i="33"/>
  <c r="L77" i="34" s="1"/>
  <c r="M77" i="33"/>
  <c r="M77" i="34" s="1"/>
  <c r="F77" i="33"/>
  <c r="F77" i="34" s="1"/>
  <c r="E77" i="33"/>
  <c r="E77" i="34" s="1"/>
  <c r="E87" i="34" s="1"/>
  <c r="I85" i="33"/>
  <c r="J85" i="33"/>
  <c r="K85" i="33"/>
  <c r="L85" i="33"/>
  <c r="M85" i="33"/>
  <c r="M85" i="34" s="1"/>
  <c r="E85" i="33"/>
  <c r="F85" i="33"/>
  <c r="G85" i="33"/>
  <c r="H85" i="33"/>
  <c r="E82" i="33"/>
  <c r="F82" i="33"/>
  <c r="G82" i="33"/>
  <c r="H82" i="33"/>
  <c r="I82" i="33"/>
  <c r="J82" i="33"/>
  <c r="J82" i="34" s="1"/>
  <c r="K82" i="33"/>
  <c r="K82" i="34" s="1"/>
  <c r="L82" i="33"/>
  <c r="L82" i="34" s="1"/>
  <c r="M82" i="33"/>
  <c r="M82" i="34" s="1"/>
  <c r="C103" i="33"/>
  <c r="K103" i="33" s="1"/>
  <c r="C84" i="33"/>
  <c r="F78" i="33"/>
  <c r="F78" i="34" s="1"/>
  <c r="G78" i="33"/>
  <c r="G78" i="34" s="1"/>
  <c r="H78" i="33"/>
  <c r="H78" i="34" s="1"/>
  <c r="I78" i="33"/>
  <c r="I78" i="34" s="1"/>
  <c r="J78" i="33"/>
  <c r="J78" i="34" s="1"/>
  <c r="K78" i="33"/>
  <c r="K78" i="34" s="1"/>
  <c r="L78" i="33"/>
  <c r="L78" i="34" s="1"/>
  <c r="M78" i="33"/>
  <c r="M78" i="34" s="1"/>
  <c r="E78" i="33"/>
  <c r="G63" i="34"/>
  <c r="C80" i="34"/>
  <c r="F63" i="34"/>
  <c r="F103" i="33"/>
  <c r="I103" i="33"/>
  <c r="M103" i="33"/>
  <c r="J103" i="33"/>
  <c r="E103" i="33"/>
  <c r="L103" i="33"/>
  <c r="H103" i="33"/>
  <c r="J67" i="33"/>
  <c r="G67" i="33"/>
  <c r="M67" i="33"/>
  <c r="K67" i="33"/>
  <c r="L67" i="33"/>
  <c r="H67" i="33"/>
  <c r="F67" i="33"/>
  <c r="E67" i="33"/>
  <c r="I67" i="33"/>
  <c r="J65" i="33"/>
  <c r="K65" i="33"/>
  <c r="G65" i="33"/>
  <c r="L65" i="33"/>
  <c r="I65" i="33"/>
  <c r="M65" i="33"/>
  <c r="E65" i="33"/>
  <c r="H65" i="33"/>
  <c r="F65" i="33"/>
  <c r="E60" i="33"/>
  <c r="E60" i="34" s="1"/>
  <c r="I60" i="33"/>
  <c r="I60" i="34" s="1"/>
  <c r="K60" i="33"/>
  <c r="L60" i="33"/>
  <c r="F60" i="33"/>
  <c r="F60" i="34" s="1"/>
  <c r="H60" i="33"/>
  <c r="H60" i="34" s="1"/>
  <c r="M60" i="33"/>
  <c r="J60" i="33"/>
  <c r="G60" i="33"/>
  <c r="G60" i="34" s="1"/>
  <c r="G66" i="33"/>
  <c r="H66" i="33"/>
  <c r="L66" i="33"/>
  <c r="E66" i="33"/>
  <c r="F66" i="33"/>
  <c r="I66" i="33"/>
  <c r="J66" i="33"/>
  <c r="M66" i="33"/>
  <c r="K66" i="33"/>
  <c r="E63" i="34"/>
  <c r="H63" i="34"/>
  <c r="J63" i="33"/>
  <c r="F63" i="33"/>
  <c r="I63" i="33"/>
  <c r="I63" i="34" s="1"/>
  <c r="M63" i="33"/>
  <c r="G63" i="33"/>
  <c r="L63" i="33"/>
  <c r="E63" i="33"/>
  <c r="K63" i="33"/>
  <c r="H63" i="33"/>
  <c r="C99" i="33"/>
  <c r="F69" i="33"/>
  <c r="J69" i="33"/>
  <c r="I69" i="33"/>
  <c r="G69" i="33"/>
  <c r="H69" i="33"/>
  <c r="M69" i="33"/>
  <c r="E69" i="33"/>
  <c r="L69" i="33"/>
  <c r="K69" i="33"/>
  <c r="I98" i="33"/>
  <c r="I96" i="34" s="1"/>
  <c r="F98" i="33"/>
  <c r="G98" i="33"/>
  <c r="G96" i="34" s="1"/>
  <c r="L98" i="33"/>
  <c r="J98" i="33"/>
  <c r="H98" i="33"/>
  <c r="H96" i="34" s="1"/>
  <c r="K98" i="33"/>
  <c r="M98" i="33"/>
  <c r="E98" i="33"/>
  <c r="E64" i="33"/>
  <c r="K64" i="33"/>
  <c r="I64" i="33"/>
  <c r="I64" i="34" s="1"/>
  <c r="J64" i="33"/>
  <c r="L64" i="33"/>
  <c r="M64" i="33"/>
  <c r="F64" i="33"/>
  <c r="H64" i="33"/>
  <c r="G64" i="33"/>
  <c r="J61" i="33"/>
  <c r="F61" i="33"/>
  <c r="F61" i="34" s="1"/>
  <c r="L61" i="33"/>
  <c r="H61" i="33"/>
  <c r="H61" i="34" s="1"/>
  <c r="K61" i="33"/>
  <c r="E61" i="33"/>
  <c r="I61" i="33"/>
  <c r="I61" i="34" s="1"/>
  <c r="G61" i="33"/>
  <c r="G61" i="34" s="1"/>
  <c r="M61" i="33"/>
  <c r="F68" i="33"/>
  <c r="M68" i="33"/>
  <c r="G68" i="33"/>
  <c r="J68" i="33"/>
  <c r="H68" i="33"/>
  <c r="L68" i="33"/>
  <c r="K68" i="33"/>
  <c r="I68" i="33"/>
  <c r="E68" i="33"/>
  <c r="J36" i="34"/>
  <c r="E100" i="34"/>
  <c r="E117" i="34"/>
  <c r="E103" i="34"/>
  <c r="E96" i="34"/>
  <c r="E108" i="34"/>
  <c r="E98" i="34"/>
  <c r="E101" i="34"/>
  <c r="E95" i="34"/>
  <c r="E99" i="34"/>
  <c r="E102" i="34"/>
  <c r="E97" i="34"/>
  <c r="H100" i="34"/>
  <c r="H117" i="34"/>
  <c r="H103" i="34"/>
  <c r="H98" i="34"/>
  <c r="H101" i="34"/>
  <c r="H99" i="34"/>
  <c r="H102" i="34"/>
  <c r="G100" i="34"/>
  <c r="G117" i="34"/>
  <c r="G103" i="34"/>
  <c r="G98" i="34"/>
  <c r="G101" i="34"/>
  <c r="G99" i="34"/>
  <c r="G97" i="34"/>
  <c r="G102" i="34"/>
  <c r="J49" i="34"/>
  <c r="J52" i="34"/>
  <c r="J43" i="34"/>
  <c r="J47" i="34"/>
  <c r="J46" i="34"/>
  <c r="J45" i="34"/>
  <c r="J50" i="34"/>
  <c r="J48" i="34"/>
  <c r="J51" i="34"/>
  <c r="J44" i="34"/>
  <c r="J59" i="34"/>
  <c r="L15" i="34"/>
  <c r="L18" i="34"/>
  <c r="L9" i="34"/>
  <c r="L13" i="34"/>
  <c r="L11" i="34"/>
  <c r="L16" i="34"/>
  <c r="L14" i="34"/>
  <c r="L17" i="34"/>
  <c r="L10" i="34"/>
  <c r="L12" i="34"/>
  <c r="F100" i="34"/>
  <c r="F117" i="34"/>
  <c r="F103" i="34"/>
  <c r="F96" i="34"/>
  <c r="F98" i="34"/>
  <c r="F101" i="34"/>
  <c r="F99" i="34"/>
  <c r="F97" i="34"/>
  <c r="F102" i="34"/>
  <c r="K31" i="34"/>
  <c r="K34" i="34"/>
  <c r="K27" i="34"/>
  <c r="K29" i="34"/>
  <c r="K32" i="34"/>
  <c r="K35" i="34"/>
  <c r="K26" i="34"/>
  <c r="K30" i="34"/>
  <c r="K28" i="34"/>
  <c r="K33" i="34"/>
  <c r="I108" i="34"/>
  <c r="I117" i="34"/>
  <c r="I103" i="34"/>
  <c r="I101" i="34"/>
  <c r="I99" i="34"/>
  <c r="I102" i="34"/>
  <c r="I100" i="34"/>
  <c r="K19" i="34"/>
  <c r="K42" i="34"/>
  <c r="M8" i="34"/>
  <c r="L25" i="34"/>
  <c r="C101" i="33"/>
  <c r="C100" i="33"/>
  <c r="C105" i="33"/>
  <c r="C102" i="33"/>
  <c r="E53" i="34"/>
  <c r="G108" i="34"/>
  <c r="H108" i="34"/>
  <c r="F108" i="34"/>
  <c r="F53" i="34"/>
  <c r="H53" i="34"/>
  <c r="G53" i="34"/>
  <c r="C96" i="33"/>
  <c r="E96" i="33" s="1"/>
  <c r="I53" i="34"/>
  <c r="C104" i="33"/>
  <c r="C97" i="33"/>
  <c r="E84" i="33" l="1"/>
  <c r="F84" i="33"/>
  <c r="G84" i="33"/>
  <c r="H84" i="33"/>
  <c r="I84" i="33"/>
  <c r="J84" i="33"/>
  <c r="K84" i="33"/>
  <c r="L84" i="33"/>
  <c r="L84" i="34" s="1"/>
  <c r="M84" i="33"/>
  <c r="M84" i="34" s="1"/>
  <c r="M87" i="34" s="1"/>
  <c r="G103" i="33"/>
  <c r="H87" i="34"/>
  <c r="F87" i="34"/>
  <c r="I87" i="34"/>
  <c r="G87" i="34"/>
  <c r="K96" i="33"/>
  <c r="H96" i="33"/>
  <c r="H94" i="34" s="1"/>
  <c r="L96" i="33"/>
  <c r="M96" i="33"/>
  <c r="F96" i="33"/>
  <c r="F94" i="34" s="1"/>
  <c r="I96" i="33"/>
  <c r="I94" i="34" s="1"/>
  <c r="J96" i="33"/>
  <c r="E94" i="34"/>
  <c r="G96" i="33"/>
  <c r="G94" i="34" s="1"/>
  <c r="E99" i="33"/>
  <c r="L99" i="33"/>
  <c r="M99" i="33"/>
  <c r="J99" i="33"/>
  <c r="H99" i="33"/>
  <c r="H97" i="34" s="1"/>
  <c r="F99" i="33"/>
  <c r="I99" i="33"/>
  <c r="I97" i="34" s="1"/>
  <c r="K99" i="33"/>
  <c r="G99" i="33"/>
  <c r="K97" i="33"/>
  <c r="I97" i="33"/>
  <c r="I95" i="34" s="1"/>
  <c r="G97" i="33"/>
  <c r="G95" i="34" s="1"/>
  <c r="E97" i="33"/>
  <c r="H97" i="33"/>
  <c r="H95" i="34" s="1"/>
  <c r="J97" i="33"/>
  <c r="F97" i="33"/>
  <c r="F95" i="34" s="1"/>
  <c r="M97" i="33"/>
  <c r="L97" i="33"/>
  <c r="G104" i="33"/>
  <c r="J104" i="33"/>
  <c r="I104" i="33"/>
  <c r="K104" i="33"/>
  <c r="L104" i="33"/>
  <c r="F104" i="33"/>
  <c r="M104" i="33"/>
  <c r="H104" i="33"/>
  <c r="E104" i="33"/>
  <c r="M102" i="33"/>
  <c r="K102" i="33"/>
  <c r="E102" i="33"/>
  <c r="I102" i="33"/>
  <c r="H102" i="33"/>
  <c r="L102" i="33"/>
  <c r="J102" i="33"/>
  <c r="G102" i="33"/>
  <c r="F102" i="33"/>
  <c r="E105" i="33"/>
  <c r="F105" i="33"/>
  <c r="M105" i="33"/>
  <c r="I105" i="33"/>
  <c r="J105" i="33"/>
  <c r="K105" i="33"/>
  <c r="G105" i="33"/>
  <c r="H105" i="33"/>
  <c r="L105" i="33"/>
  <c r="M101" i="33"/>
  <c r="G101" i="33"/>
  <c r="L101" i="33"/>
  <c r="I101" i="33"/>
  <c r="E101" i="33"/>
  <c r="F101" i="33"/>
  <c r="J101" i="33"/>
  <c r="K101" i="33"/>
  <c r="H101" i="33"/>
  <c r="H100" i="33"/>
  <c r="F100" i="33"/>
  <c r="E100" i="33"/>
  <c r="J100" i="33"/>
  <c r="K100" i="33"/>
  <c r="G100" i="33"/>
  <c r="L100" i="33"/>
  <c r="I100" i="33"/>
  <c r="I98" i="34" s="1"/>
  <c r="M100" i="33"/>
  <c r="J53" i="34"/>
  <c r="J65" i="34"/>
  <c r="J68" i="34"/>
  <c r="J61" i="34"/>
  <c r="J63" i="34"/>
  <c r="J66" i="34"/>
  <c r="J69" i="34"/>
  <c r="J60" i="34"/>
  <c r="J64" i="34"/>
  <c r="J62" i="34"/>
  <c r="J67" i="34"/>
  <c r="J93" i="34"/>
  <c r="M18" i="34"/>
  <c r="M9" i="34"/>
  <c r="M13" i="34"/>
  <c r="M11" i="34"/>
  <c r="M16" i="34"/>
  <c r="M14" i="34"/>
  <c r="M17" i="34"/>
  <c r="M10" i="34"/>
  <c r="M12" i="34"/>
  <c r="M15" i="34"/>
  <c r="L34" i="34"/>
  <c r="L27" i="34"/>
  <c r="L29" i="34"/>
  <c r="L32" i="34"/>
  <c r="L35" i="34"/>
  <c r="L26" i="34"/>
  <c r="L30" i="34"/>
  <c r="L28" i="34"/>
  <c r="L33" i="34"/>
  <c r="L31" i="34"/>
  <c r="K49" i="34"/>
  <c r="K52" i="34"/>
  <c r="K43" i="34"/>
  <c r="K47" i="34"/>
  <c r="K45" i="34"/>
  <c r="K50" i="34"/>
  <c r="K48" i="34"/>
  <c r="K51" i="34"/>
  <c r="K44" i="34"/>
  <c r="K46" i="34"/>
  <c r="K36" i="34"/>
  <c r="L19" i="34"/>
  <c r="K59" i="34"/>
  <c r="M25" i="34"/>
  <c r="L42" i="34"/>
  <c r="N8" i="34"/>
  <c r="F70" i="34"/>
  <c r="E70" i="34"/>
  <c r="H70" i="34"/>
  <c r="G70" i="34"/>
  <c r="I70" i="34"/>
  <c r="J87" i="34" l="1"/>
  <c r="J70" i="34"/>
  <c r="L36" i="34"/>
  <c r="J108" i="34"/>
  <c r="J103" i="34"/>
  <c r="J94" i="34"/>
  <c r="J98" i="34"/>
  <c r="J96" i="34"/>
  <c r="J101" i="34"/>
  <c r="J99" i="34"/>
  <c r="J102" i="34"/>
  <c r="J95" i="34"/>
  <c r="J97" i="34"/>
  <c r="J117" i="34"/>
  <c r="J100" i="34"/>
  <c r="K93" i="34"/>
  <c r="K65" i="34"/>
  <c r="K68" i="34"/>
  <c r="K61" i="34"/>
  <c r="K63" i="34"/>
  <c r="K66" i="34"/>
  <c r="K69" i="34"/>
  <c r="K60" i="34"/>
  <c r="K64" i="34"/>
  <c r="K62" i="34"/>
  <c r="K67" i="34"/>
  <c r="L49" i="34"/>
  <c r="L52" i="34"/>
  <c r="L43" i="34"/>
  <c r="L47" i="34"/>
  <c r="L45" i="34"/>
  <c r="L50" i="34"/>
  <c r="L48" i="34"/>
  <c r="L51" i="34"/>
  <c r="L44" i="34"/>
  <c r="L46" i="34"/>
  <c r="N9" i="34"/>
  <c r="N13" i="34"/>
  <c r="N11" i="34"/>
  <c r="N16" i="34"/>
  <c r="N18" i="34"/>
  <c r="N14" i="34"/>
  <c r="N17" i="34"/>
  <c r="N10" i="34"/>
  <c r="N12" i="34"/>
  <c r="N15" i="34"/>
  <c r="M34" i="34"/>
  <c r="M27" i="34"/>
  <c r="M29" i="34"/>
  <c r="M32" i="34"/>
  <c r="M35" i="34"/>
  <c r="M26" i="34"/>
  <c r="M30" i="34"/>
  <c r="M28" i="34"/>
  <c r="M33" i="34"/>
  <c r="M31" i="34"/>
  <c r="M19" i="34"/>
  <c r="K53" i="34"/>
  <c r="E104" i="34"/>
  <c r="E109" i="34" s="1"/>
  <c r="N25" i="34"/>
  <c r="L59" i="34"/>
  <c r="M42" i="34"/>
  <c r="I104" i="34"/>
  <c r="I109" i="34" s="1"/>
  <c r="F104" i="34"/>
  <c r="H104" i="34"/>
  <c r="G104" i="34"/>
  <c r="E118" i="34" l="1"/>
  <c r="E120" i="34"/>
  <c r="E111" i="34"/>
  <c r="G111" i="34"/>
  <c r="I111" i="34"/>
  <c r="G109" i="34"/>
  <c r="H109" i="34"/>
  <c r="H120" i="34" s="1"/>
  <c r="F109" i="34"/>
  <c r="F111" i="34" s="1"/>
  <c r="K87" i="34"/>
  <c r="I120" i="34"/>
  <c r="G120" i="34"/>
  <c r="M36" i="34"/>
  <c r="J104" i="34"/>
  <c r="N19" i="34"/>
  <c r="L65" i="34"/>
  <c r="L68" i="34"/>
  <c r="L61" i="34"/>
  <c r="L63" i="34"/>
  <c r="L66" i="34"/>
  <c r="L69" i="34"/>
  <c r="L60" i="34"/>
  <c r="L64" i="34"/>
  <c r="L62" i="34"/>
  <c r="L67" i="34"/>
  <c r="N29" i="34"/>
  <c r="N32" i="34"/>
  <c r="N35" i="34"/>
  <c r="N26" i="34"/>
  <c r="N30" i="34"/>
  <c r="N27" i="34"/>
  <c r="N28" i="34"/>
  <c r="N33" i="34"/>
  <c r="N34" i="34"/>
  <c r="N31" i="34"/>
  <c r="M52" i="34"/>
  <c r="M43" i="34"/>
  <c r="M47" i="34"/>
  <c r="M45" i="34"/>
  <c r="M49" i="34"/>
  <c r="M50" i="34"/>
  <c r="M48" i="34"/>
  <c r="M51" i="34"/>
  <c r="M44" i="34"/>
  <c r="M46" i="34"/>
  <c r="K108" i="34"/>
  <c r="K94" i="34"/>
  <c r="K98" i="34"/>
  <c r="K96" i="34"/>
  <c r="K101" i="34"/>
  <c r="K103" i="34"/>
  <c r="K99" i="34"/>
  <c r="K102" i="34"/>
  <c r="K95" i="34"/>
  <c r="K97" i="34"/>
  <c r="K100" i="34"/>
  <c r="K117" i="34"/>
  <c r="K70" i="34"/>
  <c r="L53" i="34"/>
  <c r="L93" i="34"/>
  <c r="N42" i="34"/>
  <c r="M59" i="34"/>
  <c r="G118" i="34"/>
  <c r="I118" i="34"/>
  <c r="H118" i="34" l="1"/>
  <c r="F120" i="34"/>
  <c r="H111" i="34"/>
  <c r="J109" i="34"/>
  <c r="J120" i="34" s="1"/>
  <c r="F118" i="34"/>
  <c r="L87" i="34"/>
  <c r="K104" i="34"/>
  <c r="L98" i="34"/>
  <c r="L94" i="34"/>
  <c r="L96" i="34"/>
  <c r="L101" i="34"/>
  <c r="L99" i="34"/>
  <c r="L102" i="34"/>
  <c r="L95" i="34"/>
  <c r="L97" i="34"/>
  <c r="L100" i="34"/>
  <c r="L117" i="34"/>
  <c r="L103" i="34"/>
  <c r="M68" i="34"/>
  <c r="M61" i="34"/>
  <c r="M63" i="34"/>
  <c r="M66" i="34"/>
  <c r="M65" i="34"/>
  <c r="M69" i="34"/>
  <c r="M60" i="34"/>
  <c r="M64" i="34"/>
  <c r="M62" i="34"/>
  <c r="M67" i="34"/>
  <c r="N43" i="34"/>
  <c r="N47" i="34"/>
  <c r="N45" i="34"/>
  <c r="N52" i="34"/>
  <c r="N50" i="34"/>
  <c r="N48" i="34"/>
  <c r="N51" i="34"/>
  <c r="N44" i="34"/>
  <c r="N46" i="34"/>
  <c r="N49" i="34"/>
  <c r="N36" i="34"/>
  <c r="M53" i="34"/>
  <c r="L70" i="34"/>
  <c r="N59" i="34"/>
  <c r="M93" i="34"/>
  <c r="L108" i="34"/>
  <c r="K111" i="34" l="1"/>
  <c r="J118" i="34"/>
  <c r="J111" i="34"/>
  <c r="K109" i="34"/>
  <c r="K120" i="34" s="1"/>
  <c r="N86" i="34"/>
  <c r="N80" i="34"/>
  <c r="N77" i="34"/>
  <c r="N79" i="34"/>
  <c r="N84" i="34"/>
  <c r="N81" i="34"/>
  <c r="N83" i="34"/>
  <c r="N78" i="34"/>
  <c r="N85" i="34"/>
  <c r="N82" i="34"/>
  <c r="N76" i="34"/>
  <c r="M70" i="34"/>
  <c r="N53" i="34"/>
  <c r="N68" i="34"/>
  <c r="N61" i="34"/>
  <c r="N63" i="34"/>
  <c r="N69" i="34"/>
  <c r="N66" i="34"/>
  <c r="N60" i="34"/>
  <c r="N64" i="34"/>
  <c r="N62" i="34"/>
  <c r="N67" i="34"/>
  <c r="N65" i="34"/>
  <c r="M96" i="34"/>
  <c r="M101" i="34"/>
  <c r="M98" i="34"/>
  <c r="M99" i="34"/>
  <c r="M102" i="34"/>
  <c r="M95" i="34"/>
  <c r="M97" i="34"/>
  <c r="M100" i="34"/>
  <c r="M117" i="34"/>
  <c r="M103" i="34"/>
  <c r="M94" i="34"/>
  <c r="K118" i="34"/>
  <c r="L104" i="34"/>
  <c r="M108" i="34"/>
  <c r="N93" i="34"/>
  <c r="L109" i="34" l="1"/>
  <c r="L111" i="34" s="1"/>
  <c r="N87" i="34"/>
  <c r="L120" i="34"/>
  <c r="N101" i="34"/>
  <c r="N99" i="34"/>
  <c r="N102" i="34"/>
  <c r="N95" i="34"/>
  <c r="N97" i="34"/>
  <c r="N100" i="34"/>
  <c r="N96" i="34"/>
  <c r="N117" i="34"/>
  <c r="N103" i="34"/>
  <c r="N94" i="34"/>
  <c r="N98" i="34"/>
  <c r="L118" i="34"/>
  <c r="M104" i="34"/>
  <c r="M109" i="34" s="1"/>
  <c r="N70" i="34"/>
  <c r="N108" i="34"/>
  <c r="M111" i="34" l="1"/>
  <c r="M120" i="34"/>
  <c r="N104" i="34"/>
  <c r="M118" i="34"/>
  <c r="N109" i="34" l="1"/>
  <c r="N111" i="34" s="1"/>
  <c r="G19" i="31" s="1"/>
  <c r="G18" i="31" s="1"/>
  <c r="N120" i="34"/>
  <c r="G22" i="31"/>
  <c r="G21" i="31" s="1"/>
  <c r="N118" i="34"/>
  <c r="G6" i="31" l="1"/>
  <c r="B34" i="30" s="1"/>
</calcChain>
</file>

<file path=xl/sharedStrings.xml><?xml version="1.0" encoding="utf-8"?>
<sst xmlns="http://schemas.openxmlformats.org/spreadsheetml/2006/main" count="564" uniqueCount="276">
  <si>
    <t>Value</t>
    <phoneticPr fontId="3"/>
  </si>
  <si>
    <t>Units</t>
    <phoneticPr fontId="3"/>
  </si>
  <si>
    <t>1. Calculations for emission reductions</t>
    <phoneticPr fontId="3"/>
  </si>
  <si>
    <t>2. Selected default values, etc.</t>
    <phoneticPr fontId="3"/>
  </si>
  <si>
    <t>3. Calculations for reference emissions</t>
    <phoneticPr fontId="3"/>
  </si>
  <si>
    <t>4. Calculations of the project emissions</t>
    <phoneticPr fontId="3"/>
  </si>
  <si>
    <t>Fuel type</t>
    <phoneticPr fontId="3"/>
  </si>
  <si>
    <t>Parameter</t>
  </si>
  <si>
    <t>[List of Default Values]</t>
    <phoneticPr fontId="3"/>
  </si>
  <si>
    <r>
      <t xml:space="preserve">Table 1: Parameters to be monitored </t>
    </r>
    <r>
      <rPr>
        <b/>
        <i/>
        <sz val="14"/>
        <color indexed="8"/>
        <rFont val="Arial"/>
        <family val="2"/>
      </rPr>
      <t>ex post</t>
    </r>
    <phoneticPr fontId="3"/>
  </si>
  <si>
    <r>
      <t xml:space="preserve">Table 2: Project-specific parameters to be fixed </t>
    </r>
    <r>
      <rPr>
        <b/>
        <i/>
        <sz val="14"/>
        <color indexed="8"/>
        <rFont val="Arial"/>
        <family val="2"/>
      </rPr>
      <t>ex ante</t>
    </r>
    <phoneticPr fontId="3"/>
  </si>
  <si>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3"/>
  </si>
  <si>
    <t>[Monitoring option]</t>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</si>
  <si>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</si>
  <si>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</si>
  <si>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</si>
  <si>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</si>
  <si>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</si>
  <si>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</si>
  <si>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</si>
  <si>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</si>
  <si>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</si>
  <si>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</si>
  <si>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</si>
  <si>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</si>
  <si>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</si>
  <si>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</si>
  <si>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</si>
  <si>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</si>
  <si>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</si>
  <si>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</si>
  <si>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</si>
  <si>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</si>
  <si>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Option B</t>
    <phoneticPr fontId="3"/>
  </si>
  <si>
    <t>Option A</t>
    <phoneticPr fontId="3"/>
  </si>
  <si>
    <t>Based on public data which is measured by entities other than the project participants (Data used: publicly recognized data such as statistical data and specifications)</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</si>
  <si>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</si>
  <si>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</si>
  <si>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</si>
  <si>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r>
      <t>CO</t>
    </r>
    <r>
      <rPr>
        <b/>
        <vertAlign val="subscript"/>
        <sz val="14"/>
        <color indexed="9"/>
        <rFont val="Arial"/>
        <family val="2"/>
      </rPr>
      <t>2</t>
    </r>
    <r>
      <rPr>
        <b/>
        <sz val="14"/>
        <color indexed="9"/>
        <rFont val="Arial"/>
        <family val="2"/>
      </rPr>
      <t xml:space="preserve"> emission reductions</t>
    </r>
    <phoneticPr fontId="3"/>
  </si>
  <si>
    <t xml:space="preserve">[Attachment to Proposed Methodology Form]  </t>
    <phoneticPr fontId="3"/>
  </si>
  <si>
    <t>JCM Proposed Methodology Spreadsheet Form (Calculation Process Sheet)</t>
    <phoneticPr fontId="3"/>
  </si>
  <si>
    <r>
      <t xml:space="preserve">JCM Proposed Methodology Spreadsheet Form (Input Sheet) </t>
    </r>
    <r>
      <rPr>
        <b/>
        <sz val="12"/>
        <color indexed="9"/>
        <rFont val="Arial"/>
        <family val="2"/>
      </rPr>
      <t xml:space="preserve">[Attachment to Proposed Methodology Form]  </t>
    </r>
    <phoneticPr fontId="3"/>
  </si>
  <si>
    <r>
      <t>tCO</t>
    </r>
    <r>
      <rPr>
        <vertAlign val="subscript"/>
        <sz val="14"/>
        <color indexed="8"/>
        <rFont val="Arial"/>
        <family val="2"/>
      </rPr>
      <t>2</t>
    </r>
    <r>
      <rPr>
        <sz val="14"/>
        <color indexed="8"/>
        <rFont val="Arial"/>
        <family val="2"/>
      </rPr>
      <t>/p</t>
    </r>
    <phoneticPr fontId="3"/>
  </si>
  <si>
    <t>JCM_TN_F_PMS_ver01.0</t>
    <phoneticPr fontId="3"/>
  </si>
  <si>
    <t>(1)</t>
    <phoneticPr fontId="3"/>
  </si>
  <si>
    <t>t</t>
    <phoneticPr fontId="3"/>
  </si>
  <si>
    <t>Measuring apparatus</t>
    <phoneticPr fontId="3"/>
  </si>
  <si>
    <t xml:space="preserve">At least 2 samples (for both rainy season and dry one) in the year x </t>
    <phoneticPr fontId="3"/>
  </si>
  <si>
    <t>Continuously, aggregated at least annually for the year x</t>
    <phoneticPr fontId="3"/>
  </si>
  <si>
    <t>MWh/p</t>
    <phoneticPr fontId="3"/>
  </si>
  <si>
    <t>mass or volume/p</t>
    <phoneticPr fontId="3"/>
  </si>
  <si>
    <t>Option B/C</t>
    <phoneticPr fontId="3"/>
  </si>
  <si>
    <t xml:space="preserve">Invoice or receipts/ Measured data </t>
    <phoneticPr fontId="3"/>
  </si>
  <si>
    <t xml:space="preserve">Invoices or receipts from the electricity supplier for buying electricity, or the measured data of electricity consumed by project.
In case the measured data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3"/>
  </si>
  <si>
    <r>
      <t xml:space="preserve">Invoices or receipts from the fuel supplier for buying electricity, or the measured data of the fuel consumed by project.
In case the measured data is used, data is measured by measuring equipments in the project site.
- Measuring and recording:
</t>
    </r>
    <r>
      <rPr>
        <sz val="14"/>
        <color theme="1"/>
        <rFont val="ＭＳ Ｐゴシック"/>
        <family val="3"/>
        <charset val="128"/>
      </rPr>
      <t>　</t>
    </r>
    <r>
      <rPr>
        <sz val="14"/>
        <color theme="1"/>
        <rFont val="Arial"/>
        <family val="2"/>
      </rPr>
      <t xml:space="preserve">1) Measured data is  recorded and stored in the measuring equipments.
</t>
    </r>
    <r>
      <rPr>
        <sz val="14"/>
        <color theme="1"/>
        <rFont val="ＭＳ Ｐゴシック"/>
        <family val="3"/>
        <charset val="128"/>
      </rPr>
      <t>　</t>
    </r>
    <r>
      <rPr>
        <sz val="14"/>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3"/>
  </si>
  <si>
    <t xml:space="preserve">JCM Proposed Methodology Spreadsheet Form (Input Sheet) [Attachment to Proposed Methodology Form]  </t>
    <phoneticPr fontId="3"/>
  </si>
  <si>
    <t>Estimated value</t>
    <phoneticPr fontId="3"/>
  </si>
  <si>
    <t>Total</t>
    <phoneticPr fontId="3"/>
  </si>
  <si>
    <t>-</t>
    <phoneticPr fontId="3"/>
  </si>
  <si>
    <t>x</t>
    <phoneticPr fontId="18"/>
  </si>
  <si>
    <t>n/a</t>
    <phoneticPr fontId="18"/>
  </si>
  <si>
    <t>t</t>
    <phoneticPr fontId="18"/>
  </si>
  <si>
    <t>weight fraction</t>
    <phoneticPr fontId="18"/>
  </si>
  <si>
    <t>Wood and wood products</t>
    <phoneticPr fontId="18"/>
  </si>
  <si>
    <t>Pulp, paper and cardboard (other than sludge)</t>
    <phoneticPr fontId="18"/>
  </si>
  <si>
    <t>Food, food waste, beverages and tobacco (other than sludge)</t>
    <phoneticPr fontId="18"/>
  </si>
  <si>
    <t>Textiles</t>
    <phoneticPr fontId="18"/>
  </si>
  <si>
    <t>Garden, yard and park waste</t>
    <phoneticPr fontId="18"/>
  </si>
  <si>
    <t>Glass, plastic, metal, other inert waste</t>
    <phoneticPr fontId="18"/>
  </si>
  <si>
    <t>n/a</t>
    <phoneticPr fontId="18"/>
  </si>
  <si>
    <t>1/yr</t>
    <phoneticPr fontId="18"/>
  </si>
  <si>
    <t>Decay rate for "Wood and wood products"</t>
    <phoneticPr fontId="18"/>
  </si>
  <si>
    <r>
      <t>k</t>
    </r>
    <r>
      <rPr>
        <b/>
        <vertAlign val="subscript"/>
        <sz val="14"/>
        <color theme="1"/>
        <rFont val="Arial"/>
        <family val="2"/>
      </rPr>
      <t>i</t>
    </r>
    <phoneticPr fontId="18"/>
  </si>
  <si>
    <t xml:space="preserve">        y
x</t>
    <phoneticPr fontId="18"/>
  </si>
  <si>
    <t>Decay rate for "Pulp, paper and cardboard (other than sludge)"</t>
    <phoneticPr fontId="18"/>
  </si>
  <si>
    <t>Decay rate for "Food, food waste, beverages and tobacco (other than sludge)"</t>
    <phoneticPr fontId="18"/>
  </si>
  <si>
    <t>Decay rate for "Textiles"</t>
    <phoneticPr fontId="18"/>
  </si>
  <si>
    <t>Decay rate for "Garden, yard and park waste"</t>
    <phoneticPr fontId="18"/>
  </si>
  <si>
    <t xml:space="preserve"> -</t>
    <phoneticPr fontId="3"/>
  </si>
  <si>
    <r>
      <t>GWP</t>
    </r>
    <r>
      <rPr>
        <vertAlign val="subscript"/>
        <sz val="14"/>
        <color theme="1"/>
        <rFont val="Arial"/>
        <family val="2"/>
      </rPr>
      <t>CH4</t>
    </r>
    <phoneticPr fontId="3"/>
  </si>
  <si>
    <r>
      <t>tCO</t>
    </r>
    <r>
      <rPr>
        <vertAlign val="subscript"/>
        <sz val="14"/>
        <color theme="1"/>
        <rFont val="Arial"/>
        <family val="2"/>
      </rPr>
      <t>2</t>
    </r>
    <r>
      <rPr>
        <sz val="14"/>
        <color theme="1"/>
        <rFont val="Arial"/>
        <family val="2"/>
      </rPr>
      <t>e/tCH</t>
    </r>
    <r>
      <rPr>
        <vertAlign val="subscript"/>
        <sz val="14"/>
        <color theme="1"/>
        <rFont val="Arial"/>
        <family val="2"/>
      </rPr>
      <t>4</t>
    </r>
    <phoneticPr fontId="3"/>
  </si>
  <si>
    <t>Default value: 28
GWP values for 100-year time horizon adapted from the IPCC Fifth  Assessment Report, 2014 (AR5) Table 8.A.1, Appendix 8.A: Lifetimes, Radiative Efficiencies and Metric Values, “Anthropogenic and Natural Radiative Forcing”</t>
    <phoneticPr fontId="3"/>
  </si>
  <si>
    <r>
      <t xml:space="preserve">Total amount of MSW disposed at the project SDWS in the year </t>
    </r>
    <r>
      <rPr>
        <i/>
        <sz val="14"/>
        <color theme="1"/>
        <rFont val="Arial"/>
        <family val="2"/>
      </rPr>
      <t xml:space="preserve">x </t>
    </r>
    <r>
      <rPr>
        <sz val="14"/>
        <color theme="1"/>
        <rFont val="Arial"/>
        <family val="2"/>
      </rPr>
      <t xml:space="preserve">(wet basis) </t>
    </r>
    <phoneticPr fontId="3"/>
  </si>
  <si>
    <t xml:space="preserve"> -</t>
    <phoneticPr fontId="3"/>
  </si>
  <si>
    <r>
      <t xml:space="preserve">Weight fraction of the waste type j in the year </t>
    </r>
    <r>
      <rPr>
        <i/>
        <sz val="14"/>
        <color theme="1"/>
        <rFont val="Arial"/>
        <family val="2"/>
      </rPr>
      <t>x</t>
    </r>
    <r>
      <rPr>
        <sz val="14"/>
        <color theme="1"/>
        <rFont val="Arial"/>
        <family val="2"/>
      </rPr>
      <t xml:space="preserve"> [weight fraction]</t>
    </r>
    <phoneticPr fontId="3"/>
  </si>
  <si>
    <r>
      <t xml:space="preserve">Sample the waste composition, using the waste types </t>
    </r>
    <r>
      <rPr>
        <i/>
        <sz val="14"/>
        <color theme="1"/>
        <rFont val="Arial"/>
        <family val="2"/>
      </rPr>
      <t>j</t>
    </r>
    <r>
      <rPr>
        <sz val="14"/>
        <color theme="1"/>
        <rFont val="Arial"/>
        <family val="2"/>
      </rPr>
      <t>, as provided in the table for DOC</t>
    </r>
    <r>
      <rPr>
        <i/>
        <vertAlign val="subscript"/>
        <sz val="14"/>
        <color theme="1"/>
        <rFont val="Arial"/>
        <family val="2"/>
      </rPr>
      <t>j</t>
    </r>
    <r>
      <rPr>
        <sz val="14"/>
        <color theme="1"/>
        <rFont val="Arial"/>
        <family val="2"/>
      </rPr>
      <t xml:space="preserve"> and k</t>
    </r>
    <r>
      <rPr>
        <i/>
        <vertAlign val="subscript"/>
        <sz val="14"/>
        <color theme="1"/>
        <rFont val="Arial"/>
        <family val="2"/>
      </rPr>
      <t>j</t>
    </r>
    <r>
      <rPr>
        <sz val="14"/>
        <color theme="1"/>
        <rFont val="Arial"/>
        <family val="2"/>
      </rPr>
      <t>, and weigh each waste fraction (measure on wet basis)</t>
    </r>
    <phoneticPr fontId="3"/>
  </si>
  <si>
    <r>
      <t>EC</t>
    </r>
    <r>
      <rPr>
        <vertAlign val="subscript"/>
        <sz val="14"/>
        <color theme="1"/>
        <rFont val="Arial"/>
        <family val="2"/>
      </rPr>
      <t>PJ,p</t>
    </r>
    <phoneticPr fontId="3"/>
  </si>
  <si>
    <r>
      <t>FC</t>
    </r>
    <r>
      <rPr>
        <vertAlign val="subscript"/>
        <sz val="14"/>
        <color theme="1"/>
        <rFont val="Arial"/>
        <family val="2"/>
      </rPr>
      <t>PJ,j,p</t>
    </r>
    <phoneticPr fontId="3"/>
  </si>
  <si>
    <t>OX</t>
    <phoneticPr fontId="3"/>
  </si>
  <si>
    <t>Data / Parameter table 2. of CDM Methodological TOOL 04 “Emissions from solid waste disposal sites” (Version 08.1)</t>
    <phoneticPr fontId="3"/>
  </si>
  <si>
    <t>F</t>
    <phoneticPr fontId="3"/>
  </si>
  <si>
    <t>volume fraction</t>
    <phoneticPr fontId="3"/>
  </si>
  <si>
    <r>
      <t>DOC</t>
    </r>
    <r>
      <rPr>
        <vertAlign val="subscript"/>
        <sz val="14"/>
        <color theme="1"/>
        <rFont val="Arial"/>
        <family val="2"/>
      </rPr>
      <t>f</t>
    </r>
    <phoneticPr fontId="3"/>
  </si>
  <si>
    <t xml:space="preserve">Fraction of methane in the LFG </t>
    <phoneticPr fontId="3"/>
  </si>
  <si>
    <t>Default value: 0.5
Data / Parameter table 2. of CDM Methodological TOOL 04 “Emissions from solid waste disposal sites” (Version 08.1)</t>
    <phoneticPr fontId="3"/>
  </si>
  <si>
    <t>weight fraction</t>
    <phoneticPr fontId="3"/>
  </si>
  <si>
    <r>
      <t>MCF</t>
    </r>
    <r>
      <rPr>
        <vertAlign val="subscript"/>
        <sz val="14"/>
        <color theme="1"/>
        <rFont val="Arial"/>
        <family val="2"/>
      </rPr>
      <t>RE</t>
    </r>
    <phoneticPr fontId="3"/>
  </si>
  <si>
    <t xml:space="preserve">Methane correction factor for reference SWDS </t>
    <phoneticPr fontId="3"/>
  </si>
  <si>
    <t>1.0 is applied to the parameter as the default value, because reference SDWS is assumed to be an anaerobic managed solid waste disposal sites.
Data / Parameter table 5. of CDM Methodological TOOL 04 “Emissions from solid waste disposal sites” (Version 08.1)</t>
    <phoneticPr fontId="3"/>
  </si>
  <si>
    <r>
      <t>MCF</t>
    </r>
    <r>
      <rPr>
        <vertAlign val="subscript"/>
        <sz val="14"/>
        <color theme="1"/>
        <rFont val="Arial"/>
        <family val="2"/>
      </rPr>
      <t>PJ</t>
    </r>
    <phoneticPr fontId="3"/>
  </si>
  <si>
    <t>Methane correction factor for project SWDS</t>
    <phoneticPr fontId="3"/>
  </si>
  <si>
    <r>
      <t>DOC</t>
    </r>
    <r>
      <rPr>
        <vertAlign val="subscript"/>
        <sz val="14"/>
        <color theme="1"/>
        <rFont val="Arial"/>
        <family val="2"/>
      </rPr>
      <t>i</t>
    </r>
    <phoneticPr fontId="3"/>
  </si>
  <si>
    <r>
      <t>k</t>
    </r>
    <r>
      <rPr>
        <vertAlign val="subscript"/>
        <sz val="14"/>
        <color theme="1"/>
        <rFont val="Arial"/>
        <family val="2"/>
      </rPr>
      <t>i</t>
    </r>
    <phoneticPr fontId="3"/>
  </si>
  <si>
    <t xml:space="preserve"> 1/yr</t>
    <phoneticPr fontId="3"/>
  </si>
  <si>
    <r>
      <t>tCO</t>
    </r>
    <r>
      <rPr>
        <vertAlign val="subscript"/>
        <sz val="14"/>
        <color theme="1"/>
        <rFont val="Arial"/>
        <family val="2"/>
      </rPr>
      <t>2</t>
    </r>
    <r>
      <rPr>
        <sz val="14"/>
        <color theme="1"/>
        <rFont val="Arial"/>
        <family val="2"/>
      </rPr>
      <t>/MWh</t>
    </r>
    <phoneticPr fontId="3"/>
  </si>
  <si>
    <t>GJ/mass or volume</t>
    <phoneticPr fontId="3"/>
  </si>
  <si>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3"/>
  </si>
  <si>
    <r>
      <t>tCO</t>
    </r>
    <r>
      <rPr>
        <vertAlign val="subscript"/>
        <sz val="14"/>
        <color theme="1"/>
        <rFont val="Arial"/>
        <family val="2"/>
      </rPr>
      <t>2</t>
    </r>
    <r>
      <rPr>
        <sz val="14"/>
        <color theme="1"/>
        <rFont val="Arial"/>
        <family val="2"/>
      </rPr>
      <t>/GJ</t>
    </r>
    <phoneticPr fontId="3"/>
  </si>
  <si>
    <t>In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3"/>
  </si>
  <si>
    <t>tC</t>
    <phoneticPr fontId="18"/>
  </si>
  <si>
    <r>
      <t>W</t>
    </r>
    <r>
      <rPr>
        <b/>
        <vertAlign val="subscript"/>
        <sz val="14"/>
        <color theme="1"/>
        <rFont val="Arial"/>
        <family val="2"/>
      </rPr>
      <t>PJ,x</t>
    </r>
    <phoneticPr fontId="18"/>
  </si>
  <si>
    <t>Waste type j</t>
    <phoneticPr fontId="18"/>
  </si>
  <si>
    <r>
      <t xml:space="preserve">Emission reductions during the period </t>
    </r>
    <r>
      <rPr>
        <i/>
        <sz val="14"/>
        <color indexed="8"/>
        <rFont val="Arial"/>
        <family val="2"/>
      </rPr>
      <t>p</t>
    </r>
    <phoneticPr fontId="3"/>
  </si>
  <si>
    <r>
      <t>ER</t>
    </r>
    <r>
      <rPr>
        <vertAlign val="subscript"/>
        <sz val="14"/>
        <color indexed="8"/>
        <rFont val="Arial"/>
        <family val="2"/>
      </rPr>
      <t>p</t>
    </r>
    <phoneticPr fontId="3"/>
  </si>
  <si>
    <r>
      <t xml:space="preserve">Reference emissions during the period </t>
    </r>
    <r>
      <rPr>
        <i/>
        <sz val="14"/>
        <color indexed="8"/>
        <rFont val="Arial"/>
        <family val="2"/>
      </rPr>
      <t>p</t>
    </r>
    <phoneticPr fontId="3"/>
  </si>
  <si>
    <r>
      <t>RE</t>
    </r>
    <r>
      <rPr>
        <vertAlign val="subscript"/>
        <sz val="14"/>
        <color indexed="8"/>
        <rFont val="Arial"/>
        <family val="2"/>
      </rPr>
      <t>p</t>
    </r>
    <phoneticPr fontId="3"/>
  </si>
  <si>
    <r>
      <t>tCO</t>
    </r>
    <r>
      <rPr>
        <vertAlign val="subscript"/>
        <sz val="14"/>
        <color rgb="FF000000"/>
        <rFont val="Arial"/>
        <family val="2"/>
      </rPr>
      <t>2</t>
    </r>
    <r>
      <rPr>
        <sz val="14"/>
        <color indexed="8"/>
        <rFont val="Arial"/>
        <family val="2"/>
      </rPr>
      <t>e/p</t>
    </r>
    <phoneticPr fontId="3"/>
  </si>
  <si>
    <r>
      <t xml:space="preserve">Project emissions during the period </t>
    </r>
    <r>
      <rPr>
        <i/>
        <sz val="14"/>
        <color indexed="8"/>
        <rFont val="Arial"/>
        <family val="2"/>
      </rPr>
      <t>p</t>
    </r>
    <phoneticPr fontId="3"/>
  </si>
  <si>
    <r>
      <t>PE</t>
    </r>
    <r>
      <rPr>
        <vertAlign val="subscript"/>
        <sz val="14"/>
        <color indexed="8"/>
        <rFont val="Arial"/>
        <family val="2"/>
      </rPr>
      <t>p</t>
    </r>
    <phoneticPr fontId="3"/>
  </si>
  <si>
    <r>
      <t xml:space="preserve">Project emissions from on-site consumption of electricity by project during the period </t>
    </r>
    <r>
      <rPr>
        <i/>
        <sz val="14"/>
        <color rgb="FF000000"/>
        <rFont val="Arial"/>
        <family val="2"/>
      </rPr>
      <t>p</t>
    </r>
    <r>
      <rPr>
        <sz val="14"/>
        <color indexed="8"/>
        <rFont val="Arial"/>
        <family val="2"/>
      </rPr>
      <t xml:space="preserve"> </t>
    </r>
    <phoneticPr fontId="3"/>
  </si>
  <si>
    <r>
      <t>tCO</t>
    </r>
    <r>
      <rPr>
        <vertAlign val="subscript"/>
        <sz val="14"/>
        <color rgb="FF000000"/>
        <rFont val="Arial"/>
        <family val="2"/>
      </rPr>
      <t>2</t>
    </r>
    <r>
      <rPr>
        <sz val="14"/>
        <color indexed="8"/>
        <rFont val="Arial"/>
        <family val="2"/>
      </rPr>
      <t>/p</t>
    </r>
    <phoneticPr fontId="3"/>
  </si>
  <si>
    <r>
      <t>PE</t>
    </r>
    <r>
      <rPr>
        <vertAlign val="subscript"/>
        <sz val="14"/>
        <color rgb="FF000000"/>
        <rFont val="Arial"/>
        <family val="2"/>
      </rPr>
      <t>elec,p</t>
    </r>
    <phoneticPr fontId="3"/>
  </si>
  <si>
    <r>
      <t xml:space="preserve">Project emissions from on-site consumption of fossil fuel by project during the period </t>
    </r>
    <r>
      <rPr>
        <i/>
        <sz val="14"/>
        <color rgb="FF000000"/>
        <rFont val="Arial"/>
        <family val="2"/>
      </rPr>
      <t xml:space="preserve">p </t>
    </r>
    <phoneticPr fontId="3"/>
  </si>
  <si>
    <r>
      <t>PE</t>
    </r>
    <r>
      <rPr>
        <vertAlign val="subscript"/>
        <sz val="14"/>
        <color rgb="FF000000"/>
        <rFont val="Arial"/>
        <family val="2"/>
      </rPr>
      <t>fuel,p</t>
    </r>
    <phoneticPr fontId="3"/>
  </si>
  <si>
    <r>
      <t>DOC</t>
    </r>
    <r>
      <rPr>
        <b/>
        <vertAlign val="subscript"/>
        <sz val="14"/>
        <color theme="1"/>
        <rFont val="Arial"/>
        <family val="2"/>
      </rPr>
      <t>j</t>
    </r>
    <phoneticPr fontId="18"/>
  </si>
  <si>
    <t xml:space="preserve">Quantity of degradable organic carbon (DOC) in the year y </t>
    <phoneticPr fontId="18"/>
  </si>
  <si>
    <t>y</t>
    <phoneticPr fontId="18"/>
  </si>
  <si>
    <t>n/a</t>
    <phoneticPr fontId="18"/>
  </si>
  <si>
    <t>Estimated value</t>
  </si>
  <si>
    <r>
      <t>p</t>
    </r>
    <r>
      <rPr>
        <vertAlign val="subscript"/>
        <sz val="14"/>
        <color theme="1"/>
        <rFont val="Arial"/>
        <family val="2"/>
      </rPr>
      <t>start</t>
    </r>
    <phoneticPr fontId="3"/>
  </si>
  <si>
    <r>
      <t>p</t>
    </r>
    <r>
      <rPr>
        <vertAlign val="subscript"/>
        <sz val="14"/>
        <color theme="1"/>
        <rFont val="Arial"/>
        <family val="2"/>
      </rPr>
      <t>end</t>
    </r>
    <phoneticPr fontId="3"/>
  </si>
  <si>
    <r>
      <t>P</t>
    </r>
    <r>
      <rPr>
        <vertAlign val="subscript"/>
        <sz val="14"/>
        <color theme="1"/>
        <rFont val="Arial"/>
        <family val="2"/>
      </rPr>
      <t>i,x</t>
    </r>
    <phoneticPr fontId="3"/>
  </si>
  <si>
    <r>
      <t xml:space="preserve">Fraction of degradable organic carbon in the waste type </t>
    </r>
    <r>
      <rPr>
        <i/>
        <sz val="14"/>
        <color theme="1"/>
        <rFont val="Arial"/>
        <family val="2"/>
      </rPr>
      <t>i</t>
    </r>
    <phoneticPr fontId="3"/>
  </si>
  <si>
    <r>
      <t>Net calorific value the fossil fuel type</t>
    </r>
    <r>
      <rPr>
        <i/>
        <sz val="14"/>
        <color theme="1"/>
        <rFont val="Arial"/>
        <family val="2"/>
      </rPr>
      <t xml:space="preserve"> j </t>
    </r>
    <r>
      <rPr>
        <sz val="14"/>
        <color theme="1"/>
        <rFont val="Arial"/>
        <family val="2"/>
      </rPr>
      <t xml:space="preserve">consumed by project during the period </t>
    </r>
    <r>
      <rPr>
        <i/>
        <sz val="14"/>
        <color theme="1"/>
        <rFont val="Arial"/>
        <family val="2"/>
      </rPr>
      <t>p</t>
    </r>
    <phoneticPr fontId="3"/>
  </si>
  <si>
    <r>
      <t>P</t>
    </r>
    <r>
      <rPr>
        <b/>
        <vertAlign val="subscript"/>
        <sz val="14"/>
        <color theme="1"/>
        <rFont val="Arial"/>
        <family val="2"/>
      </rPr>
      <t>i,x</t>
    </r>
    <phoneticPr fontId="18"/>
  </si>
  <si>
    <r>
      <t>W</t>
    </r>
    <r>
      <rPr>
        <b/>
        <vertAlign val="subscript"/>
        <sz val="14"/>
        <color theme="1"/>
        <rFont val="Arial"/>
        <family val="2"/>
      </rPr>
      <t>PJ,x</t>
    </r>
    <r>
      <rPr>
        <b/>
        <sz val="14"/>
        <color theme="1"/>
        <rFont val="Arial"/>
        <family val="2"/>
      </rPr>
      <t>×P</t>
    </r>
    <r>
      <rPr>
        <b/>
        <vertAlign val="subscript"/>
        <sz val="14"/>
        <color theme="1"/>
        <rFont val="Arial"/>
        <family val="2"/>
      </rPr>
      <t>i,x</t>
    </r>
    <phoneticPr fontId="18"/>
  </si>
  <si>
    <r>
      <t>DOC</t>
    </r>
    <r>
      <rPr>
        <b/>
        <vertAlign val="subscript"/>
        <sz val="14"/>
        <color theme="1"/>
        <rFont val="Arial"/>
        <family val="2"/>
      </rPr>
      <t>i</t>
    </r>
    <phoneticPr fontId="18"/>
  </si>
  <si>
    <r>
      <t xml:space="preserve">Decay rate for the waste type </t>
    </r>
    <r>
      <rPr>
        <b/>
        <i/>
        <sz val="14"/>
        <color theme="1"/>
        <rFont val="Arial"/>
        <family val="2"/>
      </rPr>
      <t xml:space="preserve">i </t>
    </r>
    <phoneticPr fontId="18"/>
  </si>
  <si>
    <r>
      <t>Fraction of degradable organic carbon in the waste type</t>
    </r>
    <r>
      <rPr>
        <b/>
        <i/>
        <sz val="14"/>
        <color theme="1"/>
        <rFont val="Arial"/>
        <family val="2"/>
      </rPr>
      <t xml:space="preserve"> i</t>
    </r>
    <phoneticPr fontId="18"/>
  </si>
  <si>
    <t>Monitored data</t>
    <phoneticPr fontId="3"/>
  </si>
  <si>
    <t>input values in Table 5-3 of "PMS(pre_calc_process(2)) " sheet</t>
    <phoneticPr fontId="3"/>
  </si>
  <si>
    <t>input values in Table 4 of "PMS(input_separate) " sheet</t>
  </si>
  <si>
    <t>input values in Table 4 of "PMS(input_separate) " sheet</t>
    <phoneticPr fontId="3"/>
  </si>
  <si>
    <t xml:space="preserve"> -</t>
    <phoneticPr fontId="3"/>
  </si>
  <si>
    <t>In case of OptionB: Regurarly
In case of OptionC: Continuously</t>
    <phoneticPr fontId="3"/>
  </si>
  <si>
    <r>
      <t>φ</t>
    </r>
    <r>
      <rPr>
        <vertAlign val="subscript"/>
        <sz val="14"/>
        <color theme="1"/>
        <rFont val="Arial"/>
        <family val="2"/>
      </rPr>
      <t>RE</t>
    </r>
    <phoneticPr fontId="3"/>
  </si>
  <si>
    <t>Model correction factor to account for model uncertainties in reference</t>
    <phoneticPr fontId="3"/>
  </si>
  <si>
    <t xml:space="preserve">                     y
x</t>
    <phoneticPr fontId="18"/>
  </si>
  <si>
    <r>
      <t xml:space="preserve">Default values for calculating </t>
    </r>
    <r>
      <rPr>
        <i/>
        <sz val="11"/>
        <color indexed="8"/>
        <rFont val="Arial"/>
        <family val="2"/>
      </rPr>
      <t>RE</t>
    </r>
    <r>
      <rPr>
        <i/>
        <vertAlign val="subscript"/>
        <sz val="11"/>
        <color indexed="8"/>
        <rFont val="Arial"/>
        <family val="2"/>
      </rPr>
      <t>CH4,p</t>
    </r>
    <r>
      <rPr>
        <sz val="11"/>
        <color indexed="8"/>
        <rFont val="Arial"/>
        <family val="2"/>
      </rPr>
      <t xml:space="preserve"> other than </t>
    </r>
    <r>
      <rPr>
        <i/>
        <sz val="11"/>
        <color indexed="8"/>
        <rFont val="Arial"/>
        <family val="2"/>
      </rPr>
      <t>DOC</t>
    </r>
    <r>
      <rPr>
        <i/>
        <vertAlign val="subscript"/>
        <sz val="11"/>
        <color indexed="8"/>
        <rFont val="Arial"/>
        <family val="2"/>
      </rPr>
      <t>j</t>
    </r>
    <r>
      <rPr>
        <sz val="11"/>
        <color indexed="8"/>
        <rFont val="Arial"/>
        <family val="2"/>
      </rPr>
      <t xml:space="preserve"> and </t>
    </r>
    <r>
      <rPr>
        <i/>
        <sz val="11"/>
        <color indexed="8"/>
        <rFont val="Arial"/>
        <family val="2"/>
      </rPr>
      <t>k</t>
    </r>
    <r>
      <rPr>
        <i/>
        <vertAlign val="subscript"/>
        <sz val="11"/>
        <color indexed="8"/>
        <rFont val="Arial"/>
        <family val="2"/>
      </rPr>
      <t>j</t>
    </r>
    <phoneticPr fontId="3"/>
  </si>
  <si>
    <t>Description</t>
    <phoneticPr fontId="3"/>
  </si>
  <si>
    <t>Parameter</t>
    <phoneticPr fontId="3"/>
  </si>
  <si>
    <t>Global Warming Potential of methane</t>
    <phoneticPr fontId="3"/>
  </si>
  <si>
    <r>
      <t>tCO</t>
    </r>
    <r>
      <rPr>
        <vertAlign val="subscript"/>
        <sz val="11"/>
        <color indexed="8"/>
        <rFont val="Arial"/>
        <family val="2"/>
      </rPr>
      <t>2</t>
    </r>
    <r>
      <rPr>
        <sz val="11"/>
        <color indexed="8"/>
        <rFont val="Arial"/>
        <family val="2"/>
      </rPr>
      <t>e/tCH</t>
    </r>
    <r>
      <rPr>
        <vertAlign val="subscript"/>
        <sz val="11"/>
        <color indexed="8"/>
        <rFont val="Arial"/>
        <family val="2"/>
      </rPr>
      <t>4</t>
    </r>
    <phoneticPr fontId="3"/>
  </si>
  <si>
    <r>
      <t>GWP</t>
    </r>
    <r>
      <rPr>
        <vertAlign val="subscript"/>
        <sz val="11"/>
        <color indexed="8"/>
        <rFont val="Arial"/>
        <family val="2"/>
      </rPr>
      <t>CH4</t>
    </r>
    <phoneticPr fontId="3"/>
  </si>
  <si>
    <t>Oxidation factor</t>
    <phoneticPr fontId="3"/>
  </si>
  <si>
    <t>Fraction of methane in the SWDS gas</t>
    <phoneticPr fontId="3"/>
  </si>
  <si>
    <t>Fraction of degradable organic carbon (DOC) that decomposes under the specific conditions occurring in a SWDS</t>
    <phoneticPr fontId="3"/>
  </si>
  <si>
    <r>
      <t>DOC</t>
    </r>
    <r>
      <rPr>
        <vertAlign val="subscript"/>
        <sz val="11"/>
        <color indexed="8"/>
        <rFont val="Arial"/>
        <family val="2"/>
      </rPr>
      <t>f</t>
    </r>
    <phoneticPr fontId="3"/>
  </si>
  <si>
    <r>
      <t xml:space="preserve">Fraction of degradable organic carbon in the waste type </t>
    </r>
    <r>
      <rPr>
        <i/>
        <sz val="11"/>
        <color indexed="8"/>
        <rFont val="Arial"/>
        <family val="2"/>
      </rPr>
      <t>j</t>
    </r>
    <phoneticPr fontId="3"/>
  </si>
  <si>
    <r>
      <t>Waste type</t>
    </r>
    <r>
      <rPr>
        <i/>
        <sz val="11"/>
        <color indexed="8"/>
        <rFont val="Arial"/>
        <family val="2"/>
      </rPr>
      <t xml:space="preserve"> j</t>
    </r>
    <phoneticPr fontId="3"/>
  </si>
  <si>
    <r>
      <t>DOC</t>
    </r>
    <r>
      <rPr>
        <vertAlign val="subscript"/>
        <sz val="11"/>
        <color indexed="8"/>
        <rFont val="Arial"/>
        <family val="2"/>
      </rPr>
      <t>j</t>
    </r>
    <phoneticPr fontId="3"/>
  </si>
  <si>
    <t>Wood and wood products</t>
    <phoneticPr fontId="3"/>
  </si>
  <si>
    <t>% of wet waste</t>
    <phoneticPr fontId="3"/>
  </si>
  <si>
    <t>Pulp, paper and cardboard (other than sludge)</t>
    <phoneticPr fontId="3"/>
  </si>
  <si>
    <t>Food, food waste, beverages and tobacco (other than sludge)</t>
    <phoneticPr fontId="3"/>
  </si>
  <si>
    <t>Textiles</t>
    <phoneticPr fontId="3"/>
  </si>
  <si>
    <t>Garden, yard and park waste</t>
    <phoneticPr fontId="3"/>
  </si>
  <si>
    <t>Glass, plastic, metal, other inert waste</t>
    <phoneticPr fontId="3"/>
  </si>
  <si>
    <r>
      <t xml:space="preserve">Decay rate for the waste type </t>
    </r>
    <r>
      <rPr>
        <i/>
        <sz val="11"/>
        <color indexed="8"/>
        <rFont val="Arial"/>
        <family val="2"/>
      </rPr>
      <t xml:space="preserve">j </t>
    </r>
    <phoneticPr fontId="3"/>
  </si>
  <si>
    <r>
      <t>k</t>
    </r>
    <r>
      <rPr>
        <vertAlign val="subscript"/>
        <sz val="11"/>
        <color indexed="8"/>
        <rFont val="Arial"/>
        <family val="2"/>
      </rPr>
      <t>j</t>
    </r>
    <phoneticPr fontId="3"/>
  </si>
  <si>
    <t>Slowly degrading:
Pulp, paper, cardboard (other than sludge), textiles</t>
    <phoneticPr fontId="3"/>
  </si>
  <si>
    <t>1/yr</t>
    <phoneticPr fontId="3"/>
  </si>
  <si>
    <t>Slowly degrading:
Wood, wood products and straw</t>
    <phoneticPr fontId="3"/>
  </si>
  <si>
    <t>Moderately degrading:
Other (nonfood) organic putrescible garden and park waste</t>
    <phoneticPr fontId="3"/>
  </si>
  <si>
    <t>Rapidly degrading:
Food, food waste, sewage sludge, beverages and tobacco</t>
    <phoneticPr fontId="3"/>
  </si>
  <si>
    <r>
      <rPr>
        <b/>
        <vertAlign val="subscript"/>
        <sz val="14"/>
        <color theme="1"/>
        <rFont val="Arial"/>
        <family val="2"/>
      </rPr>
      <t>W</t>
    </r>
    <r>
      <rPr>
        <vertAlign val="subscript"/>
        <sz val="14"/>
        <color theme="1"/>
        <rFont val="Arial"/>
        <family val="2"/>
      </rPr>
      <t>pj,x</t>
    </r>
    <phoneticPr fontId="3"/>
  </si>
  <si>
    <r>
      <t>f</t>
    </r>
    <r>
      <rPr>
        <vertAlign val="subscript"/>
        <sz val="14"/>
        <color theme="1"/>
        <rFont val="Arial"/>
        <family val="2"/>
      </rPr>
      <t>y,p</t>
    </r>
    <phoneticPr fontId="3"/>
  </si>
  <si>
    <r>
      <t>EF</t>
    </r>
    <r>
      <rPr>
        <vertAlign val="subscript"/>
        <sz val="14"/>
        <color theme="1"/>
        <rFont val="Arial"/>
        <family val="2"/>
      </rPr>
      <t>fuel,PJ,j,p</t>
    </r>
    <phoneticPr fontId="3"/>
  </si>
  <si>
    <r>
      <t>NCV</t>
    </r>
    <r>
      <rPr>
        <vertAlign val="subscript"/>
        <sz val="14"/>
        <color theme="1"/>
        <rFont val="Arial"/>
        <family val="2"/>
      </rPr>
      <t>fuel,PJ,j,p</t>
    </r>
    <phoneticPr fontId="3"/>
  </si>
  <si>
    <r>
      <t>EF</t>
    </r>
    <r>
      <rPr>
        <vertAlign val="subscript"/>
        <sz val="14"/>
        <color theme="1"/>
        <rFont val="Arial"/>
        <family val="2"/>
      </rPr>
      <t>elec,PJ,y,p</t>
    </r>
    <phoneticPr fontId="3"/>
  </si>
  <si>
    <t>Diesel</t>
    <phoneticPr fontId="3"/>
  </si>
  <si>
    <t xml:space="preserve">Gasoline </t>
    <phoneticPr fontId="3"/>
  </si>
  <si>
    <t>Heavy Fuel oil (HFO)</t>
    <phoneticPr fontId="3"/>
  </si>
  <si>
    <t>Liquified petroleum gas (LFG)</t>
    <phoneticPr fontId="3"/>
  </si>
  <si>
    <t>Diesel</t>
  </si>
  <si>
    <t>Model correction factor to account for model uncertainties in Project</t>
    <phoneticPr fontId="3"/>
  </si>
  <si>
    <r>
      <t>φ</t>
    </r>
    <r>
      <rPr>
        <vertAlign val="subscript"/>
        <sz val="14"/>
        <color theme="1"/>
        <rFont val="游ゴシック"/>
        <family val="2"/>
        <charset val="128"/>
      </rPr>
      <t>PJ</t>
    </r>
    <phoneticPr fontId="3"/>
  </si>
  <si>
    <t>CH4 generated from anaerobic managed SWDS</t>
    <phoneticPr fontId="3"/>
  </si>
  <si>
    <t>CH4 generated from project SWDS</t>
    <phoneticPr fontId="3"/>
  </si>
  <si>
    <t>(2)</t>
    <phoneticPr fontId="3"/>
  </si>
  <si>
    <t>(3)</t>
    <phoneticPr fontId="3"/>
  </si>
  <si>
    <t>(4)</t>
    <phoneticPr fontId="3"/>
  </si>
  <si>
    <t>Fraction of degradable organic carbon in "Garden, yard and park waste"</t>
    <phoneticPr fontId="18"/>
  </si>
  <si>
    <t xml:space="preserve">Fraction of degradable organic carbon in "Wood and wood products" </t>
    <phoneticPr fontId="18"/>
  </si>
  <si>
    <t xml:space="preserve">Fraction of degradable organic carbon in "Pulp, paper and cardboard (other than sludge)" </t>
    <phoneticPr fontId="18"/>
  </si>
  <si>
    <t>Fraction of degradable organic carbon in "Food, food waste, beverages and tobacco (other than sludge)"</t>
    <phoneticPr fontId="18"/>
  </si>
  <si>
    <t>Fraction of degradable organic carbon in "Textiles"</t>
    <phoneticPr fontId="18"/>
  </si>
  <si>
    <r>
      <t>The N</t>
    </r>
    <r>
      <rPr>
        <vertAlign val="superscript"/>
        <sz val="14"/>
        <color theme="1"/>
        <rFont val="Arial"/>
        <family val="2"/>
      </rPr>
      <t>th</t>
    </r>
    <r>
      <rPr>
        <sz val="14"/>
        <color theme="1"/>
        <rFont val="Arial"/>
        <family val="2"/>
      </rPr>
      <t xml:space="preserve"> year from the first disposal, which is the first year of the period </t>
    </r>
    <r>
      <rPr>
        <i/>
        <sz val="14"/>
        <color theme="1"/>
        <rFont val="Arial"/>
        <family val="2"/>
      </rPr>
      <t>p</t>
    </r>
    <phoneticPr fontId="3"/>
  </si>
  <si>
    <r>
      <t>Count the number of the year (N</t>
    </r>
    <r>
      <rPr>
        <vertAlign val="superscript"/>
        <sz val="14"/>
        <color theme="1"/>
        <rFont val="Arial"/>
        <family val="2"/>
      </rPr>
      <t>th</t>
    </r>
    <r>
      <rPr>
        <sz val="14"/>
        <color theme="1"/>
        <rFont val="Arial"/>
        <family val="2"/>
      </rPr>
      <t xml:space="preserve"> year) from the first disposal (or incineration), which is the first year of the period </t>
    </r>
    <r>
      <rPr>
        <i/>
        <sz val="14"/>
        <color theme="1"/>
        <rFont val="Arial"/>
        <family val="2"/>
      </rPr>
      <t>p</t>
    </r>
    <r>
      <rPr>
        <sz val="14"/>
        <color theme="1"/>
        <rFont val="Arial"/>
        <family val="2"/>
      </rPr>
      <t>.</t>
    </r>
    <phoneticPr fontId="3"/>
  </si>
  <si>
    <r>
      <t>The N</t>
    </r>
    <r>
      <rPr>
        <vertAlign val="superscript"/>
        <sz val="14"/>
        <color theme="1"/>
        <rFont val="Arial"/>
        <family val="2"/>
      </rPr>
      <t>th</t>
    </r>
    <r>
      <rPr>
        <sz val="14"/>
        <color theme="1"/>
        <rFont val="Arial"/>
        <family val="2"/>
      </rPr>
      <t xml:space="preserve"> year from the first disposal, which is the last year of the period p</t>
    </r>
    <phoneticPr fontId="3"/>
  </si>
  <si>
    <r>
      <t>Count the number of the year (N</t>
    </r>
    <r>
      <rPr>
        <vertAlign val="superscript"/>
        <sz val="14"/>
        <color theme="1"/>
        <rFont val="Arial"/>
        <family val="2"/>
      </rPr>
      <t>th</t>
    </r>
    <r>
      <rPr>
        <sz val="14"/>
        <color theme="1"/>
        <rFont val="Arial"/>
        <family val="2"/>
      </rPr>
      <t xml:space="preserve"> year) from the first disposal (or incineration), which is the last year of the period </t>
    </r>
    <r>
      <rPr>
        <i/>
        <sz val="14"/>
        <color theme="1"/>
        <rFont val="Arial"/>
        <family val="2"/>
      </rPr>
      <t>p</t>
    </r>
    <r>
      <rPr>
        <sz val="14"/>
        <color theme="1"/>
        <rFont val="Arial"/>
        <family val="2"/>
      </rPr>
      <t>.</t>
    </r>
    <phoneticPr fontId="3"/>
  </si>
  <si>
    <r>
      <t xml:space="preserve">Amount of the electricity consumed by project during the period </t>
    </r>
    <r>
      <rPr>
        <i/>
        <sz val="14"/>
        <color theme="1"/>
        <rFont val="Arial"/>
        <family val="2"/>
      </rPr>
      <t>p</t>
    </r>
    <r>
      <rPr>
        <sz val="14"/>
        <color theme="1"/>
        <rFont val="Arial"/>
        <family val="2"/>
      </rPr>
      <t xml:space="preserve"> </t>
    </r>
    <phoneticPr fontId="3"/>
  </si>
  <si>
    <r>
      <t xml:space="preserve">Amount of the fossil fuel type </t>
    </r>
    <r>
      <rPr>
        <i/>
        <sz val="14"/>
        <color theme="1"/>
        <rFont val="Arial"/>
        <family val="2"/>
      </rPr>
      <t>j</t>
    </r>
    <r>
      <rPr>
        <sz val="14"/>
        <color theme="1"/>
        <rFont val="Arial"/>
        <family val="2"/>
      </rPr>
      <t xml:space="preserve"> consumed by project during the period </t>
    </r>
    <r>
      <rPr>
        <i/>
        <sz val="14"/>
        <color theme="1"/>
        <rFont val="Arial"/>
        <family val="2"/>
      </rPr>
      <t>p</t>
    </r>
    <phoneticPr fontId="3"/>
  </si>
  <si>
    <r>
      <rPr>
        <u/>
        <sz val="14"/>
        <color theme="1"/>
        <rFont val="Arial"/>
        <family val="2"/>
      </rPr>
      <t>Option 1</t>
    </r>
    <r>
      <rPr>
        <sz val="14"/>
        <color theme="1"/>
        <rFont val="Arial"/>
        <family val="2"/>
      </rPr>
      <t xml:space="preserve">
The default value for baseline emissions for “Application A” and “dry conditions” as project in Data / Parameter table 1. of 
CDM Methodological TOOL 04 “Emissions from solid waste disposal sites” (Version 08.1)
</t>
    </r>
    <r>
      <rPr>
        <u/>
        <sz val="14"/>
        <color theme="1"/>
        <rFont val="Arial"/>
        <family val="2"/>
      </rPr>
      <t>Option 2</t>
    </r>
    <r>
      <rPr>
        <sz val="14"/>
        <color theme="1"/>
        <rFont val="Arial"/>
        <family val="2"/>
      </rPr>
      <t xml:space="preserve">
The value is calculated using the equation in this methodology.</t>
    </r>
    <phoneticPr fontId="3"/>
  </si>
  <si>
    <r>
      <t>Fraction of methane from an SWDS that is controlled under mandatory environmental regulations in Tunisia</t>
    </r>
    <r>
      <rPr>
        <sz val="14"/>
        <color theme="1"/>
        <rFont val="游ゴシック"/>
        <family val="2"/>
        <charset val="128"/>
      </rPr>
      <t>-</t>
    </r>
    <r>
      <rPr>
        <sz val="14"/>
        <color theme="1"/>
        <rFont val="Arial"/>
        <family val="2"/>
      </rPr>
      <t>through destruction, utilization, or other approved measures</t>
    </r>
    <r>
      <rPr>
        <sz val="14"/>
        <color theme="1"/>
        <rFont val="游ゴシック"/>
        <family val="2"/>
        <charset val="128"/>
      </rPr>
      <t>-</t>
    </r>
    <r>
      <rPr>
        <sz val="14"/>
        <color theme="1"/>
        <rFont val="Arial"/>
        <family val="2"/>
      </rPr>
      <t xml:space="preserve">during the year y of the period </t>
    </r>
    <r>
      <rPr>
        <i/>
        <sz val="14"/>
        <color theme="1"/>
        <rFont val="Arial"/>
        <family val="2"/>
      </rPr>
      <t>p</t>
    </r>
    <phoneticPr fontId="3"/>
  </si>
  <si>
    <r>
      <t>As for mandatory environmental regulations during the year y of the period p in Tunisia;
i)   in case that the requirement specifies the amount of methane that must be flared, f</t>
    </r>
    <r>
      <rPr>
        <vertAlign val="subscript"/>
        <sz val="14"/>
        <color theme="1"/>
        <rFont val="Arial"/>
        <family val="2"/>
      </rPr>
      <t>y,p</t>
    </r>
    <r>
      <rPr>
        <sz val="14"/>
        <color theme="1"/>
        <rFont val="Arial"/>
        <family val="2"/>
      </rPr>
      <t xml:space="preserve"> is identified according to that amount.
ii)  in case that the requirement specifies a percentage of the captured LFG that is required to be flared, f</t>
    </r>
    <r>
      <rPr>
        <vertAlign val="subscript"/>
        <sz val="14"/>
        <color theme="1"/>
        <rFont val="Arial"/>
        <family val="2"/>
      </rPr>
      <t>y,p</t>
    </r>
    <r>
      <rPr>
        <sz val="14"/>
        <color theme="1"/>
        <rFont val="Arial"/>
        <family val="2"/>
      </rPr>
      <t xml:space="preserve"> is identified according to the percentage.
iii)  in case that the requirement does not specify the amount or percentage of LFG that should be destroyed but requires the installation of a capture system, without requiring the captured LFG to be flared, 0 is applied to f</t>
    </r>
    <r>
      <rPr>
        <vertAlign val="subscript"/>
        <sz val="14"/>
        <color theme="1"/>
        <rFont val="Arial"/>
        <family val="2"/>
      </rPr>
      <t>y,p</t>
    </r>
    <r>
      <rPr>
        <sz val="14"/>
        <color theme="1"/>
        <rFont val="Arial"/>
        <family val="2"/>
      </rPr>
      <t xml:space="preserve"> as the default value.
iv)  the requirement does not specify any amount or percentage of LFG that should be destroyed, but requires the installation of a system to capture and flare the LFG, 0.2 is applied to f</t>
    </r>
    <r>
      <rPr>
        <vertAlign val="subscript"/>
        <sz val="14"/>
        <color theme="1"/>
        <rFont val="Arial"/>
        <family val="2"/>
      </rPr>
      <t>y,p</t>
    </r>
    <r>
      <rPr>
        <sz val="14"/>
        <color theme="1"/>
        <rFont val="Arial"/>
        <family val="2"/>
      </rPr>
      <t xml:space="preserve"> as the default value 
0.0 is applied to f</t>
    </r>
    <r>
      <rPr>
        <vertAlign val="subscript"/>
        <sz val="14"/>
        <color theme="1"/>
        <rFont val="Arial"/>
        <family val="2"/>
      </rPr>
      <t>y,p</t>
    </r>
    <r>
      <rPr>
        <sz val="14"/>
        <color theme="1"/>
        <rFont val="Arial"/>
        <family val="2"/>
      </rPr>
      <t xml:space="preserve"> as the default value until mandatory environmental regulations are established.
</t>
    </r>
    <phoneticPr fontId="3"/>
  </si>
  <si>
    <t>0.5 is applied to the parameter as the default value for semi-aerobic solid waste disposal sites. These disposal sites are  characterized with controlled placement of waste and will include all of the following structures for introducing air to the waste layers: (i) permeable cover material; (ii) leachate drainage system; (iii) regulating pondage; and (iv) gas ventilation system
Data / Parameter table 5. of CDM Methodological TOOL 04 “Emissions from solid waste disposal sites” (Version 08.1)</t>
    <phoneticPr fontId="3"/>
  </si>
  <si>
    <t>Default values  for each waste type is as follows;
-Wood and wood products: 0.43
-Pulp, paper and cardboard (other than sludge): 0.40
-Food, food waste, beverages and tobacco (other than sludge): 0.15
-Textiles: 0.24
-Garden, yard and park waste: 0.20
-Glass, plastic, metal, other inert waste: 0.0
For the following residual waste types, project participants may use or derive default values, as follows:
(a) For empty fruit brunches (EFB), as their characteristics are similar to garden waste, the value for garden, yard and park waste in the table above may be used as a default
(b) For industrial sludge, either a value of 9 per cent (% wet sludge) may be used as a default, assuming an organic dry matter content of 35 percent, or alternatively, if the percentage of organic dry matter content is known, then the DOC value may be calculated as follows: DOCj (% wet sludge) = 9 * (% organic dry matter content/35);
(c) For domestic sludge, either a value of 5 per cent (% wet sludge) may be used as a default, assuming an organic dry matter content of 10 per cent, or alternatively, if the percentage of organic dry matter content is known, then the DOC value may be calculated as follows: DOCj (% wet sludge) = 5 * (% organic dry matter content/10). 
Data / Parameter table 6. of CDM Methodological TOOL 04 “Emissions from solid waste disposal sites” (Version 08.1)</t>
    <phoneticPr fontId="3"/>
  </si>
  <si>
    <t xml:space="preserve">Default values  for each waste type is as follows;
-Pulp, paper, cardboard (other than sludge), textiles: 0.04
-Wood, wood products and straw: 0.02
-Food, food waste, beverages and tobacco (other than sludge): 0.6
-Other (nonfood) organic putrescible garden and park waste: 0.05
-Food, food waste, sewage sludge, beverages and tobacco: 0.06
</t>
    <phoneticPr fontId="3"/>
  </si>
  <si>
    <r>
      <t>Decay rate for the waste type</t>
    </r>
    <r>
      <rPr>
        <i/>
        <sz val="14"/>
        <color theme="1"/>
        <rFont val="Arial"/>
        <family val="2"/>
      </rPr>
      <t xml:space="preserve"> i</t>
    </r>
    <phoneticPr fontId="3"/>
  </si>
  <si>
    <r>
      <t>CO</t>
    </r>
    <r>
      <rPr>
        <vertAlign val="subscript"/>
        <sz val="14"/>
        <color theme="1"/>
        <rFont val="Arial"/>
        <family val="2"/>
      </rPr>
      <t>2</t>
    </r>
    <r>
      <rPr>
        <sz val="14"/>
        <color theme="1"/>
        <rFont val="Arial"/>
        <family val="2"/>
      </rPr>
      <t xml:space="preserve"> emission factor for electricity consumed by project during the period </t>
    </r>
    <r>
      <rPr>
        <i/>
        <sz val="14"/>
        <color theme="1"/>
        <rFont val="Arial"/>
        <family val="2"/>
      </rPr>
      <t xml:space="preserve">p </t>
    </r>
    <phoneticPr fontId="3"/>
  </si>
  <si>
    <r>
      <t>[For grid electricity]
The most recent value available by the Ministry of Environment of Tunisia, unless otherwise instructed by the Joint Committee. The emission factor is fixed as the most recent officially published value available at the time of PDD submission and shall remain unchanged during the crediting period.
[For captive electricity]
(Option a)
Specification of the captive power generation system connected to the boiler, provided by the manufacturer (ŋcap[%])
CO</t>
    </r>
    <r>
      <rPr>
        <vertAlign val="subscript"/>
        <sz val="13"/>
        <color theme="1"/>
        <rFont val="Arial"/>
        <family val="2"/>
      </rPr>
      <t>2</t>
    </r>
    <r>
      <rPr>
        <sz val="13"/>
        <color theme="1"/>
        <rFont val="Arial"/>
        <family val="2"/>
      </rPr>
      <t xml:space="preserve"> emission factor of the fuel consumed by the captive power generation system connected to the boiler (EF</t>
    </r>
    <r>
      <rPr>
        <vertAlign val="subscript"/>
        <sz val="13"/>
        <color theme="1"/>
        <rFont val="Arial"/>
        <family val="2"/>
      </rPr>
      <t>fuel,cap</t>
    </r>
    <r>
      <rPr>
        <sz val="13"/>
        <color theme="1"/>
        <rFont val="Arial"/>
        <family val="2"/>
      </rPr>
      <t>[tCO</t>
    </r>
    <r>
      <rPr>
        <vertAlign val="subscript"/>
        <sz val="13"/>
        <color theme="1"/>
        <rFont val="Arial"/>
        <family val="2"/>
      </rPr>
      <t>2</t>
    </r>
    <r>
      <rPr>
        <sz val="13"/>
        <color theme="1"/>
        <rFont val="Arial"/>
        <family val="2"/>
      </rPr>
      <t>/GJ])
in order of preference: 
1) values provided by the fuel supplier; 2) measurement by the project participants;  3) regional or national default values;  4) IPCC default values provided in table 1.4 of Ch.1 Vol.2 of 2006 IPCC Guidelines on National GHG Inventories. Upper value is applied. 
(Option b)
Specification of the captive power generation system connected to the boiler, provided by the manufacturer (ŋ</t>
    </r>
    <r>
      <rPr>
        <vertAlign val="subscript"/>
        <sz val="13"/>
        <color theme="1"/>
        <rFont val="Arial"/>
        <family val="2"/>
      </rPr>
      <t>cap</t>
    </r>
    <r>
      <rPr>
        <sz val="13"/>
        <color theme="1"/>
        <rFont val="Arial"/>
        <family val="2"/>
      </rPr>
      <t>[%])
CO</t>
    </r>
    <r>
      <rPr>
        <vertAlign val="subscript"/>
        <sz val="13"/>
        <color theme="1"/>
        <rFont val="Arial"/>
        <family val="2"/>
      </rPr>
      <t>2</t>
    </r>
    <r>
      <rPr>
        <sz val="13"/>
        <color theme="1"/>
        <rFont val="Arial"/>
        <family val="2"/>
      </rPr>
      <t xml:space="preserve"> emission factor of the fuel consumed by the captive power generation system connected to the boiler (EF</t>
    </r>
    <r>
      <rPr>
        <vertAlign val="subscript"/>
        <sz val="13"/>
        <color theme="1"/>
        <rFont val="Arial"/>
        <family val="2"/>
      </rPr>
      <t>fuel,cap</t>
    </r>
    <r>
      <rPr>
        <sz val="13"/>
        <color theme="1"/>
        <rFont val="Arial"/>
        <family val="2"/>
      </rPr>
      <t>[tCO</t>
    </r>
    <r>
      <rPr>
        <vertAlign val="subscript"/>
        <sz val="13"/>
        <color theme="1"/>
        <rFont val="Arial"/>
        <family val="2"/>
      </rPr>
      <t>2</t>
    </r>
    <r>
      <rPr>
        <sz val="13"/>
        <color theme="1"/>
        <rFont val="Arial"/>
        <family val="2"/>
      </rPr>
      <t>/GJ])
in order of preference: 
1) values provided by the fuel supplier; 2) measurement by the project participants;  3) regional or national default values;  4) IPCC default values provided in table 1.4 of Ch.1 Vol.2 of 2006 IPCC Guidelines on National GHG Inventories. Upper value is applied. 
(Option c)
Conservative default value: A value of 1.3 tCO</t>
    </r>
    <r>
      <rPr>
        <vertAlign val="subscript"/>
        <sz val="13"/>
        <color theme="1"/>
        <rFont val="Arial"/>
        <family val="2"/>
      </rPr>
      <t>2</t>
    </r>
    <r>
      <rPr>
        <sz val="13"/>
        <color theme="1"/>
        <rFont val="Arial"/>
        <family val="2"/>
      </rPr>
      <t>/MWh may be applied based on CDM methodological tool “TOOL 05: Baseline, project and/or leakage emissions from electricity consumption and monitoring of electricity generation, version 03.0”</t>
    </r>
    <phoneticPr fontId="3"/>
  </si>
  <si>
    <r>
      <t>The N</t>
    </r>
    <r>
      <rPr>
        <b/>
        <vertAlign val="superscript"/>
        <sz val="14"/>
        <color theme="1"/>
        <rFont val="Arial"/>
        <family val="2"/>
      </rPr>
      <t>th</t>
    </r>
    <r>
      <rPr>
        <b/>
        <sz val="14"/>
        <color theme="1"/>
        <rFont val="Arial"/>
        <family val="2"/>
      </rPr>
      <t xml:space="preserve"> year from the first disposal, extending from the first year in the time period in which waste is disposed at the SWDS (</t>
    </r>
    <r>
      <rPr>
        <b/>
        <i/>
        <sz val="14"/>
        <color theme="1"/>
        <rFont val="Arial"/>
        <family val="2"/>
      </rPr>
      <t>x</t>
    </r>
    <r>
      <rPr>
        <b/>
        <sz val="14"/>
        <color theme="1"/>
        <rFont val="Arial"/>
        <family val="2"/>
      </rPr>
      <t xml:space="preserve"> = 1) to year </t>
    </r>
    <r>
      <rPr>
        <b/>
        <i/>
        <sz val="14"/>
        <color theme="1"/>
        <rFont val="Arial"/>
        <family val="2"/>
      </rPr>
      <t>y</t>
    </r>
    <r>
      <rPr>
        <b/>
        <sz val="14"/>
        <color theme="1"/>
        <rFont val="Arial"/>
        <family val="2"/>
      </rPr>
      <t xml:space="preserve"> (</t>
    </r>
    <r>
      <rPr>
        <b/>
        <i/>
        <sz val="14"/>
        <color theme="1"/>
        <rFont val="Arial"/>
        <family val="2"/>
      </rPr>
      <t>x</t>
    </r>
    <r>
      <rPr>
        <b/>
        <sz val="14"/>
        <color theme="1"/>
        <rFont val="Arial"/>
        <family val="2"/>
      </rPr>
      <t xml:space="preserve"> = </t>
    </r>
    <r>
      <rPr>
        <b/>
        <i/>
        <sz val="14"/>
        <color theme="1"/>
        <rFont val="Arial"/>
        <family val="2"/>
      </rPr>
      <t>y</t>
    </r>
    <r>
      <rPr>
        <b/>
        <sz val="14"/>
        <color theme="1"/>
        <rFont val="Arial"/>
        <family val="2"/>
      </rPr>
      <t>)</t>
    </r>
    <phoneticPr fontId="22"/>
  </si>
  <si>
    <r>
      <t xml:space="preserve">Parameters to be monitored </t>
    </r>
    <r>
      <rPr>
        <b/>
        <i/>
        <sz val="14"/>
        <color theme="0"/>
        <rFont val="Arial"/>
        <family val="2"/>
      </rPr>
      <t>ex post</t>
    </r>
    <phoneticPr fontId="18"/>
  </si>
  <si>
    <r>
      <t xml:space="preserve">Project-specific parameters to be fixed </t>
    </r>
    <r>
      <rPr>
        <b/>
        <i/>
        <sz val="14"/>
        <color theme="0"/>
        <rFont val="Arial"/>
        <family val="2"/>
      </rPr>
      <t>ex ante</t>
    </r>
    <phoneticPr fontId="18"/>
  </si>
  <si>
    <r>
      <t xml:space="preserve">Table 4 Parameters to be monitored ex post and project-specific parameters to be fixed </t>
    </r>
    <r>
      <rPr>
        <b/>
        <i/>
        <sz val="14"/>
        <rFont val="Arial"/>
        <family val="2"/>
      </rPr>
      <t>ex ante</t>
    </r>
    <phoneticPr fontId="18"/>
  </si>
  <si>
    <r>
      <t xml:space="preserve">Total amount of MSW disposed at the project SDWS in the year </t>
    </r>
    <r>
      <rPr>
        <b/>
        <i/>
        <sz val="14"/>
        <rFont val="Arial"/>
        <family val="2"/>
      </rPr>
      <t>x</t>
    </r>
    <r>
      <rPr>
        <b/>
        <sz val="14"/>
        <rFont val="Arial"/>
        <family val="2"/>
      </rPr>
      <t xml:space="preserve"> (wet basis) </t>
    </r>
    <phoneticPr fontId="18"/>
  </si>
  <si>
    <r>
      <t>Weigh fraction of the waste type</t>
    </r>
    <r>
      <rPr>
        <b/>
        <i/>
        <sz val="14"/>
        <rFont val="Arial"/>
        <family val="2"/>
      </rPr>
      <t xml:space="preserve"> i </t>
    </r>
    <r>
      <rPr>
        <b/>
        <sz val="14"/>
        <rFont val="Arial"/>
        <family val="2"/>
      </rPr>
      <t xml:space="preserve">in the disposed MSW in the year </t>
    </r>
    <r>
      <rPr>
        <b/>
        <i/>
        <sz val="14"/>
        <rFont val="Arial"/>
        <family val="2"/>
      </rPr>
      <t>x</t>
    </r>
    <phoneticPr fontId="18"/>
  </si>
  <si>
    <r>
      <t xml:space="preserve">Amount of the waste type </t>
    </r>
    <r>
      <rPr>
        <b/>
        <i/>
        <sz val="14"/>
        <rFont val="Arial"/>
        <family val="2"/>
      </rPr>
      <t>i</t>
    </r>
    <r>
      <rPr>
        <b/>
        <sz val="14"/>
        <rFont val="Arial"/>
        <family val="2"/>
      </rPr>
      <t xml:space="preserve"> disposed at the project SDWS in the year </t>
    </r>
    <r>
      <rPr>
        <b/>
        <i/>
        <sz val="14"/>
        <rFont val="Arial"/>
        <family val="2"/>
      </rPr>
      <t>x</t>
    </r>
    <r>
      <rPr>
        <b/>
        <sz val="14"/>
        <rFont val="Arial"/>
        <family val="2"/>
      </rPr>
      <t xml:space="preserve"> (wet basis) </t>
    </r>
    <phoneticPr fontId="18"/>
  </si>
  <si>
    <t>Table 5-1(1) Preliminary process (1) to calculate emissions (Decay rate for "Wood and wood products" )</t>
    <phoneticPr fontId="18"/>
  </si>
  <si>
    <r>
      <t>exp(-k</t>
    </r>
    <r>
      <rPr>
        <b/>
        <vertAlign val="subscript"/>
        <sz val="14"/>
        <rFont val="Arial"/>
        <family val="2"/>
      </rPr>
      <t>i</t>
    </r>
    <r>
      <rPr>
        <b/>
        <sz val="14"/>
        <rFont val="Arial"/>
        <family val="2"/>
      </rPr>
      <t xml:space="preserve"> (y-1-x) )×(1-exp(-k</t>
    </r>
    <r>
      <rPr>
        <b/>
        <vertAlign val="subscript"/>
        <sz val="14"/>
        <rFont val="Arial"/>
        <family val="2"/>
      </rPr>
      <t>i</t>
    </r>
    <r>
      <rPr>
        <b/>
        <sz val="14"/>
        <rFont val="Arial"/>
        <family val="2"/>
      </rPr>
      <t xml:space="preserve"> ) )</t>
    </r>
    <phoneticPr fontId="18"/>
  </si>
  <si>
    <t>Table 5-1(2) Preliminary process (1) to calculate emissions (Decay rate for "Pulp, paper and cardboard (other than sludge)" )</t>
    <phoneticPr fontId="18"/>
  </si>
  <si>
    <r>
      <t xml:space="preserve">Decay rate in the year </t>
    </r>
    <r>
      <rPr>
        <b/>
        <i/>
        <sz val="14"/>
        <rFont val="Arial"/>
        <family val="2"/>
      </rPr>
      <t>y</t>
    </r>
    <r>
      <rPr>
        <b/>
        <sz val="14"/>
        <rFont val="Arial"/>
        <family val="2"/>
      </rPr>
      <t xml:space="preserve"> for LFG generated from "Pulp, paper and cardboard (other than sludge)" included in the waste disposed in the year </t>
    </r>
    <r>
      <rPr>
        <b/>
        <i/>
        <sz val="14"/>
        <rFont val="Arial"/>
        <family val="2"/>
      </rPr>
      <t>x</t>
    </r>
    <phoneticPr fontId="18"/>
  </si>
  <si>
    <t xml:space="preserve">Table 5-1(3) Preliminary process (1) to calculate emissions (Decay rate for "Food, food waste, beverages and tobacco (other than sludge)" )  </t>
    <phoneticPr fontId="18"/>
  </si>
  <si>
    <r>
      <t xml:space="preserve">Decay rate in the year </t>
    </r>
    <r>
      <rPr>
        <b/>
        <i/>
        <sz val="14"/>
        <rFont val="Arial"/>
        <family val="2"/>
      </rPr>
      <t>y</t>
    </r>
    <r>
      <rPr>
        <b/>
        <sz val="14"/>
        <rFont val="Arial"/>
        <family val="2"/>
      </rPr>
      <t xml:space="preserve"> for LFG generated from  "Food, food waste, beverages and tobacco (other than sludge)" included in the waste disposed in the year </t>
    </r>
    <r>
      <rPr>
        <b/>
        <i/>
        <sz val="14"/>
        <rFont val="Arial"/>
        <family val="2"/>
      </rPr>
      <t>x</t>
    </r>
    <phoneticPr fontId="18"/>
  </si>
  <si>
    <t xml:space="preserve">Table 5-1(4) Preliminary process (1) to calculate emissions (Decay rate for "Textiles" )  </t>
    <phoneticPr fontId="18"/>
  </si>
  <si>
    <r>
      <t>k</t>
    </r>
    <r>
      <rPr>
        <b/>
        <vertAlign val="subscript"/>
        <sz val="14"/>
        <rFont val="Arial"/>
        <family val="2"/>
      </rPr>
      <t>i</t>
    </r>
    <phoneticPr fontId="18"/>
  </si>
  <si>
    <r>
      <t xml:space="preserve">Decay rate in the year </t>
    </r>
    <r>
      <rPr>
        <b/>
        <i/>
        <sz val="14"/>
        <rFont val="Arial"/>
        <family val="2"/>
      </rPr>
      <t>y</t>
    </r>
    <r>
      <rPr>
        <b/>
        <sz val="14"/>
        <rFont val="Arial"/>
        <family val="2"/>
      </rPr>
      <t xml:space="preserve"> for LFG generated from "Garden, yard and park waste" included in the waste disposed in the year </t>
    </r>
    <r>
      <rPr>
        <b/>
        <i/>
        <sz val="14"/>
        <rFont val="Arial"/>
        <family val="2"/>
      </rPr>
      <t>x</t>
    </r>
    <phoneticPr fontId="18"/>
  </si>
  <si>
    <r>
      <t>CO</t>
    </r>
    <r>
      <rPr>
        <vertAlign val="subscript"/>
        <sz val="14"/>
        <rFont val="Arial"/>
        <family val="2"/>
      </rPr>
      <t>2</t>
    </r>
    <r>
      <rPr>
        <sz val="14"/>
        <rFont val="Arial"/>
        <family val="2"/>
      </rPr>
      <t xml:space="preserve"> emission factor for the fossil fuel type </t>
    </r>
    <r>
      <rPr>
        <i/>
        <sz val="14"/>
        <rFont val="Arial"/>
        <family val="2"/>
      </rPr>
      <t>j</t>
    </r>
    <r>
      <rPr>
        <sz val="14"/>
        <rFont val="Arial"/>
        <family val="2"/>
      </rPr>
      <t xml:space="preserve"> consumed by project during the period </t>
    </r>
    <r>
      <rPr>
        <i/>
        <sz val="14"/>
        <rFont val="Arial"/>
        <family val="2"/>
      </rPr>
      <t>p</t>
    </r>
    <phoneticPr fontId="3"/>
  </si>
  <si>
    <r>
      <t>Global Warming Potential of CH</t>
    </r>
    <r>
      <rPr>
        <vertAlign val="subscript"/>
        <sz val="14"/>
        <rFont val="Arial"/>
        <family val="2"/>
      </rPr>
      <t>4</t>
    </r>
    <r>
      <rPr>
        <sz val="14"/>
        <rFont val="Arial"/>
        <family val="2"/>
      </rPr>
      <t xml:space="preserve"> </t>
    </r>
    <phoneticPr fontId="3"/>
  </si>
  <si>
    <t>Oxidation factor (reflecting the amount of methane from an SWDS that is oxidized in the soil or other material covering the waste)</t>
    <phoneticPr fontId="3"/>
  </si>
  <si>
    <r>
      <t>The N</t>
    </r>
    <r>
      <rPr>
        <b/>
        <vertAlign val="superscript"/>
        <sz val="14"/>
        <rFont val="Arial"/>
        <family val="2"/>
      </rPr>
      <t>th</t>
    </r>
    <r>
      <rPr>
        <b/>
        <sz val="14"/>
        <rFont val="Arial"/>
        <family val="2"/>
      </rPr>
      <t xml:space="preserve"> year from the first disposal, extending from the first year of the period p (y=pstart) to the last year of the period p (y=pend). If y is equal to 1, methane generation cannot be accounted.</t>
    </r>
    <phoneticPr fontId="18"/>
  </si>
  <si>
    <r>
      <rPr>
        <b/>
        <sz val="14"/>
        <rFont val="Symbol"/>
        <family val="1"/>
        <charset val="2"/>
      </rPr>
      <t>å</t>
    </r>
    <r>
      <rPr>
        <b/>
        <sz val="14"/>
        <rFont val="Arial"/>
        <family val="2"/>
      </rPr>
      <t>{W</t>
    </r>
    <r>
      <rPr>
        <b/>
        <vertAlign val="subscript"/>
        <sz val="14"/>
        <rFont val="Arial"/>
        <family val="2"/>
      </rPr>
      <t>Pi,x</t>
    </r>
    <r>
      <rPr>
        <b/>
        <sz val="14"/>
        <rFont val="Arial"/>
        <family val="2"/>
      </rPr>
      <t>×P</t>
    </r>
    <r>
      <rPr>
        <b/>
        <vertAlign val="subscript"/>
        <sz val="14"/>
        <rFont val="Arial"/>
        <family val="2"/>
      </rPr>
      <t>i,x</t>
    </r>
    <r>
      <rPr>
        <b/>
        <sz val="14"/>
        <rFont val="Arial"/>
        <family val="2"/>
      </rPr>
      <t>×DOC</t>
    </r>
    <r>
      <rPr>
        <b/>
        <vertAlign val="subscript"/>
        <sz val="14"/>
        <rFont val="Arial"/>
        <family val="2"/>
      </rPr>
      <t>i</t>
    </r>
    <r>
      <rPr>
        <b/>
        <sz val="14"/>
        <rFont val="Arial"/>
        <family val="2"/>
      </rPr>
      <t>×exp(-k</t>
    </r>
    <r>
      <rPr>
        <b/>
        <vertAlign val="subscript"/>
        <sz val="14"/>
        <rFont val="Arial"/>
        <family val="2"/>
      </rPr>
      <t xml:space="preserve">i </t>
    </r>
    <r>
      <rPr>
        <b/>
        <sz val="14"/>
        <rFont val="Arial"/>
        <family val="2"/>
      </rPr>
      <t>(y-x) )×(1-exp(-k</t>
    </r>
    <r>
      <rPr>
        <b/>
        <vertAlign val="subscript"/>
        <sz val="14"/>
        <rFont val="Arial"/>
        <family val="2"/>
      </rPr>
      <t xml:space="preserve">i </t>
    </r>
    <r>
      <rPr>
        <b/>
        <sz val="14"/>
        <rFont val="Arial"/>
        <family val="2"/>
      </rPr>
      <t>) )}</t>
    </r>
    <phoneticPr fontId="18"/>
  </si>
  <si>
    <r>
      <t>f</t>
    </r>
    <r>
      <rPr>
        <b/>
        <vertAlign val="subscript"/>
        <sz val="14"/>
        <rFont val="Arial"/>
        <family val="2"/>
      </rPr>
      <t>y,p</t>
    </r>
    <phoneticPr fontId="3"/>
  </si>
  <si>
    <r>
      <t xml:space="preserve">Fraction of methane from a SWDS that is controlled under mandatory environmental regulations in Tunisia-through destruction, utilization, or other approved measures-during the year y of the period </t>
    </r>
    <r>
      <rPr>
        <b/>
        <i/>
        <sz val="14"/>
        <rFont val="Arial"/>
        <family val="2"/>
      </rPr>
      <t>p</t>
    </r>
    <phoneticPr fontId="3"/>
  </si>
  <si>
    <r>
      <t xml:space="preserve"> </t>
    </r>
    <r>
      <rPr>
        <b/>
        <sz val="14"/>
        <rFont val="Symbol"/>
        <family val="1"/>
        <charset val="2"/>
      </rPr>
      <t>-</t>
    </r>
    <phoneticPr fontId="18"/>
  </si>
  <si>
    <r>
      <t>PE</t>
    </r>
    <r>
      <rPr>
        <b/>
        <sz val="8"/>
        <rFont val="Arial"/>
        <family val="2"/>
      </rPr>
      <t>CH4</t>
    </r>
    <phoneticPr fontId="18"/>
  </si>
  <si>
    <r>
      <t>CH</t>
    </r>
    <r>
      <rPr>
        <b/>
        <vertAlign val="subscript"/>
        <sz val="14"/>
        <rFont val="Arial"/>
        <family val="2"/>
      </rPr>
      <t>4</t>
    </r>
    <r>
      <rPr>
        <b/>
        <sz val="14"/>
        <rFont val="Arial"/>
        <family val="2"/>
      </rPr>
      <t xml:space="preserve"> generated from project SWDS during the period </t>
    </r>
    <r>
      <rPr>
        <b/>
        <i/>
        <sz val="14"/>
        <rFont val="Arial"/>
        <family val="2"/>
      </rPr>
      <t>p</t>
    </r>
    <phoneticPr fontId="18"/>
  </si>
  <si>
    <r>
      <t>tCO</t>
    </r>
    <r>
      <rPr>
        <b/>
        <vertAlign val="subscript"/>
        <sz val="14"/>
        <rFont val="Arial"/>
        <family val="2"/>
      </rPr>
      <t>2</t>
    </r>
    <r>
      <rPr>
        <b/>
        <sz val="14"/>
        <rFont val="Arial"/>
        <family val="2"/>
      </rPr>
      <t>e/y</t>
    </r>
    <phoneticPr fontId="18"/>
  </si>
  <si>
    <r>
      <t>Table 5-4 Preliminary process (2) to calculate CH</t>
    </r>
    <r>
      <rPr>
        <b/>
        <vertAlign val="subscript"/>
        <sz val="14"/>
        <rFont val="Arial"/>
        <family val="2"/>
      </rPr>
      <t>4</t>
    </r>
    <r>
      <rPr>
        <b/>
        <sz val="14"/>
        <rFont val="Arial"/>
        <family val="2"/>
      </rPr>
      <t xml:space="preserve"> generated from project SWDS  </t>
    </r>
    <phoneticPr fontId="18"/>
  </si>
  <si>
    <r>
      <t>Fraction of methane from a SWDS that is controlled under mandatory environmental regulations in Tunisia</t>
    </r>
    <r>
      <rPr>
        <b/>
        <sz val="14"/>
        <rFont val="游ゴシック"/>
        <family val="2"/>
        <charset val="128"/>
      </rPr>
      <t>-</t>
    </r>
    <r>
      <rPr>
        <b/>
        <sz val="14"/>
        <rFont val="Arial"/>
        <family val="2"/>
      </rPr>
      <t>through destruction, utilization, or other approved measures</t>
    </r>
    <r>
      <rPr>
        <b/>
        <sz val="14"/>
        <rFont val="游ゴシック"/>
        <family val="2"/>
        <charset val="128"/>
      </rPr>
      <t>-</t>
    </r>
    <r>
      <rPr>
        <b/>
        <sz val="14"/>
        <rFont val="Arial"/>
        <family val="2"/>
      </rPr>
      <t xml:space="preserve">during the year y of the period </t>
    </r>
    <r>
      <rPr>
        <b/>
        <i/>
        <sz val="14"/>
        <rFont val="Arial"/>
        <family val="2"/>
      </rPr>
      <t>p</t>
    </r>
    <phoneticPr fontId="3"/>
  </si>
  <si>
    <r>
      <t>RE</t>
    </r>
    <r>
      <rPr>
        <b/>
        <vertAlign val="subscript"/>
        <sz val="14"/>
        <rFont val="Arial"/>
        <family val="2"/>
      </rPr>
      <t>p</t>
    </r>
    <phoneticPr fontId="18"/>
  </si>
  <si>
    <r>
      <t>Reference emissions (CH</t>
    </r>
    <r>
      <rPr>
        <b/>
        <vertAlign val="subscript"/>
        <sz val="14"/>
        <rFont val="Arial"/>
        <family val="2"/>
      </rPr>
      <t>4</t>
    </r>
    <r>
      <rPr>
        <b/>
        <sz val="14"/>
        <rFont val="Arial"/>
        <family val="2"/>
      </rPr>
      <t xml:space="preserve"> generated from anaerobic managed SWDS during the period </t>
    </r>
    <r>
      <rPr>
        <b/>
        <i/>
        <sz val="14"/>
        <rFont val="Arial"/>
        <family val="2"/>
      </rPr>
      <t>p</t>
    </r>
    <r>
      <rPr>
        <b/>
        <sz val="14"/>
        <rFont val="Arial"/>
        <family val="2"/>
      </rPr>
      <t>)</t>
    </r>
    <phoneticPr fontId="18"/>
  </si>
  <si>
    <r>
      <t>DOC</t>
    </r>
    <r>
      <rPr>
        <b/>
        <vertAlign val="subscript"/>
        <sz val="14"/>
        <rFont val="Arial"/>
        <family val="2"/>
      </rPr>
      <t>j</t>
    </r>
    <phoneticPr fontId="18"/>
  </si>
  <si>
    <r>
      <t>W</t>
    </r>
    <r>
      <rPr>
        <b/>
        <vertAlign val="subscript"/>
        <sz val="14"/>
        <rFont val="Arial"/>
        <family val="2"/>
      </rPr>
      <t>PJ,x</t>
    </r>
    <r>
      <rPr>
        <b/>
        <sz val="14"/>
        <rFont val="Arial"/>
        <family val="2"/>
      </rPr>
      <t>×P</t>
    </r>
    <r>
      <rPr>
        <b/>
        <vertAlign val="subscript"/>
        <sz val="14"/>
        <rFont val="Arial"/>
        <family val="2"/>
      </rPr>
      <t>i,x</t>
    </r>
    <phoneticPr fontId="18"/>
  </si>
  <si>
    <r>
      <t>W</t>
    </r>
    <r>
      <rPr>
        <b/>
        <vertAlign val="subscript"/>
        <sz val="14"/>
        <rFont val="Arial"/>
        <family val="2"/>
      </rPr>
      <t>PJ,x</t>
    </r>
    <r>
      <rPr>
        <b/>
        <sz val="14"/>
        <rFont val="Arial"/>
        <family val="2"/>
      </rPr>
      <t>×P</t>
    </r>
    <r>
      <rPr>
        <b/>
        <vertAlign val="subscript"/>
        <sz val="14"/>
        <rFont val="Arial"/>
        <family val="2"/>
      </rPr>
      <t>i,x</t>
    </r>
    <r>
      <rPr>
        <b/>
        <sz val="14"/>
        <rFont val="Arial"/>
        <family val="2"/>
      </rPr>
      <t>×DOC</t>
    </r>
    <r>
      <rPr>
        <b/>
        <vertAlign val="subscript"/>
        <sz val="14"/>
        <rFont val="Arial"/>
        <family val="2"/>
      </rPr>
      <t>i</t>
    </r>
    <r>
      <rPr>
        <b/>
        <sz val="14"/>
        <rFont val="Arial"/>
        <family val="2"/>
      </rPr>
      <t>×exp(-k</t>
    </r>
    <r>
      <rPr>
        <b/>
        <vertAlign val="subscript"/>
        <sz val="14"/>
        <rFont val="Arial"/>
        <family val="2"/>
      </rPr>
      <t xml:space="preserve">i </t>
    </r>
    <r>
      <rPr>
        <b/>
        <sz val="14"/>
        <rFont val="Arial"/>
        <family val="2"/>
      </rPr>
      <t>(y-1-x) )×(1-exp(-k</t>
    </r>
    <r>
      <rPr>
        <b/>
        <vertAlign val="subscript"/>
        <sz val="14"/>
        <rFont val="Arial"/>
        <family val="2"/>
      </rPr>
      <t xml:space="preserve">i </t>
    </r>
    <r>
      <rPr>
        <b/>
        <sz val="14"/>
        <rFont val="Arial"/>
        <family val="2"/>
      </rPr>
      <t>) )</t>
    </r>
    <phoneticPr fontId="18"/>
  </si>
  <si>
    <t xml:space="preserve">Amount of "Garden, yard and park waste" included in the waste disposed in the year x (wet basis) </t>
    <phoneticPr fontId="18"/>
  </si>
  <si>
    <r>
      <t xml:space="preserve">Quantity of degradable organic carbon (DOC) in the year </t>
    </r>
    <r>
      <rPr>
        <b/>
        <i/>
        <sz val="14"/>
        <rFont val="Arial"/>
        <family val="2"/>
      </rPr>
      <t>y</t>
    </r>
    <r>
      <rPr>
        <b/>
        <sz val="14"/>
        <rFont val="Arial"/>
        <family val="2"/>
      </rPr>
      <t xml:space="preserve"> of "Garden, yard and park waste" disposed in the year </t>
    </r>
    <r>
      <rPr>
        <b/>
        <i/>
        <sz val="14"/>
        <rFont val="Arial"/>
        <family val="2"/>
      </rPr>
      <t>x</t>
    </r>
    <phoneticPr fontId="18"/>
  </si>
  <si>
    <r>
      <t xml:space="preserve">Amount of "Textiles" included in the waste disposed in the year </t>
    </r>
    <r>
      <rPr>
        <b/>
        <i/>
        <sz val="14"/>
        <rFont val="Arial"/>
        <family val="2"/>
      </rPr>
      <t>x</t>
    </r>
    <r>
      <rPr>
        <b/>
        <sz val="14"/>
        <rFont val="Arial"/>
        <family val="2"/>
      </rPr>
      <t xml:space="preserve"> (wet basis) </t>
    </r>
    <phoneticPr fontId="18"/>
  </si>
  <si>
    <r>
      <t xml:space="preserve">Quantity of degradable organic carbon (DOC) in the year </t>
    </r>
    <r>
      <rPr>
        <b/>
        <i/>
        <sz val="14"/>
        <rFont val="Arial"/>
        <family val="2"/>
      </rPr>
      <t>y</t>
    </r>
    <r>
      <rPr>
        <b/>
        <sz val="14"/>
        <rFont val="Arial"/>
        <family val="2"/>
      </rPr>
      <t xml:space="preserve"> of "Textiles" disposed in the year x</t>
    </r>
    <phoneticPr fontId="18"/>
  </si>
  <si>
    <t>Table 5-2(4) Preliminary process (2) to calculate emissions (Quantity of degradable organic carbon in "Textiles" )</t>
    <phoneticPr fontId="18"/>
  </si>
  <si>
    <r>
      <t xml:space="preserve">Amount of "Food, food waste, beverages and tobacco (other than sludge)" included in the waste disposed in the year </t>
    </r>
    <r>
      <rPr>
        <b/>
        <i/>
        <sz val="14"/>
        <rFont val="Arial"/>
        <family val="2"/>
      </rPr>
      <t>x</t>
    </r>
    <r>
      <rPr>
        <b/>
        <sz val="14"/>
        <rFont val="Arial"/>
        <family val="2"/>
      </rPr>
      <t xml:space="preserve"> (wet basis) </t>
    </r>
    <phoneticPr fontId="18"/>
  </si>
  <si>
    <r>
      <t xml:space="preserve">Quantity of degradable organic carbon (DOC) in the year </t>
    </r>
    <r>
      <rPr>
        <b/>
        <i/>
        <sz val="14"/>
        <rFont val="Arial"/>
        <family val="2"/>
      </rPr>
      <t>y</t>
    </r>
    <r>
      <rPr>
        <b/>
        <sz val="14"/>
        <rFont val="Arial"/>
        <family val="2"/>
      </rPr>
      <t xml:space="preserve"> of  "Food, food waste, beverages and tobacco (other than sludge)" disposed in the year </t>
    </r>
    <r>
      <rPr>
        <b/>
        <i/>
        <sz val="14"/>
        <rFont val="Arial"/>
        <family val="2"/>
      </rPr>
      <t>x</t>
    </r>
    <phoneticPr fontId="18"/>
  </si>
  <si>
    <r>
      <t xml:space="preserve">Amount of  "Pulp, paper and cardboard (other than sludge)" included in the waste disposed in the year </t>
    </r>
    <r>
      <rPr>
        <b/>
        <i/>
        <sz val="14"/>
        <rFont val="Arial"/>
        <family val="2"/>
      </rPr>
      <t>x</t>
    </r>
    <r>
      <rPr>
        <b/>
        <sz val="14"/>
        <rFont val="Arial"/>
        <family val="2"/>
      </rPr>
      <t xml:space="preserve"> (wet basis) </t>
    </r>
    <phoneticPr fontId="18"/>
  </si>
  <si>
    <r>
      <t xml:space="preserve">Quantity of degradable organic carbon (DOC) in the year </t>
    </r>
    <r>
      <rPr>
        <b/>
        <i/>
        <sz val="14"/>
        <rFont val="Arial"/>
        <family val="2"/>
      </rPr>
      <t>y</t>
    </r>
    <r>
      <rPr>
        <b/>
        <sz val="14"/>
        <rFont val="Arial"/>
        <family val="2"/>
      </rPr>
      <t xml:space="preserve"> of  "Pulp, paper and cardboard (other than sludge)" disposed in the year </t>
    </r>
    <r>
      <rPr>
        <b/>
        <i/>
        <sz val="14"/>
        <rFont val="Arial"/>
        <family val="2"/>
      </rPr>
      <t>x</t>
    </r>
    <phoneticPr fontId="18"/>
  </si>
  <si>
    <t>Table 5-2(1) Preliminary process (2) to calculate emissions (Quantity of degradable organic carbon in "Wood and wood products" )</t>
    <phoneticPr fontId="18"/>
  </si>
  <si>
    <r>
      <t xml:space="preserve">Amount of "Wood and wood products" included in the waste disposed in the year </t>
    </r>
    <r>
      <rPr>
        <b/>
        <i/>
        <sz val="14"/>
        <rFont val="Arial"/>
        <family val="2"/>
      </rPr>
      <t>x</t>
    </r>
    <r>
      <rPr>
        <b/>
        <sz val="14"/>
        <rFont val="Arial"/>
        <family val="2"/>
      </rPr>
      <t xml:space="preserve"> (wet basis) </t>
    </r>
    <phoneticPr fontId="18"/>
  </si>
  <si>
    <r>
      <t xml:space="preserve">Quantity of degradable organic carbon (DOC) in the year </t>
    </r>
    <r>
      <rPr>
        <b/>
        <i/>
        <sz val="14"/>
        <rFont val="Arial"/>
        <family val="2"/>
      </rPr>
      <t>y</t>
    </r>
    <r>
      <rPr>
        <b/>
        <sz val="14"/>
        <rFont val="Arial"/>
        <family val="2"/>
      </rPr>
      <t xml:space="preserve"> of "Wood and wood products" disposed in the year </t>
    </r>
    <r>
      <rPr>
        <b/>
        <i/>
        <sz val="14"/>
        <rFont val="Arial"/>
        <family val="2"/>
      </rPr>
      <t>x</t>
    </r>
    <phoneticPr fontId="18"/>
  </si>
  <si>
    <r>
      <t>Table 5-3 Preliminary process (2) to calculate reference emissions (CH</t>
    </r>
    <r>
      <rPr>
        <b/>
        <vertAlign val="subscript"/>
        <sz val="14"/>
        <rFont val="Arial"/>
        <family val="2"/>
      </rPr>
      <t>4</t>
    </r>
    <r>
      <rPr>
        <b/>
        <sz val="14"/>
        <rFont val="Arial"/>
        <family val="2"/>
      </rPr>
      <t xml:space="preserve"> generated from anaerobic managed SWDS during the period </t>
    </r>
    <r>
      <rPr>
        <b/>
        <i/>
        <sz val="14"/>
        <rFont val="Arial"/>
        <family val="2"/>
      </rPr>
      <t>p</t>
    </r>
    <r>
      <rPr>
        <b/>
        <sz val="14"/>
        <rFont val="Arial"/>
        <family val="2"/>
      </rPr>
      <t>)</t>
    </r>
    <phoneticPr fontId="18"/>
  </si>
  <si>
    <t>Table 5-2(3) Preliminary process (2) to calculate emissions (Quantity of degradable organic carbon in "Food, food waste, beverages and tobacco (other than sludge)" )</t>
    <phoneticPr fontId="18"/>
  </si>
  <si>
    <t>Table 5-2(2) Preliminary process (2) to calculate emissions (Quantity of degradable organic carbon in "Pulp, paper and cardboard (other than sludge)"  )</t>
    <phoneticPr fontId="18"/>
  </si>
  <si>
    <r>
      <t xml:space="preserve">Amount of MSW disposed at the project SDWS is measured on wet basis by a using a weighbridge, which is equipped to the gate at the project SDWS.
Measured continuously and aggregated annually for the year </t>
    </r>
    <r>
      <rPr>
        <i/>
        <sz val="14"/>
        <rFont val="Arial"/>
        <family val="2"/>
      </rPr>
      <t>x</t>
    </r>
    <r>
      <rPr>
        <sz val="14"/>
        <rFont val="Arial"/>
        <family val="2"/>
      </rPr>
      <t>.</t>
    </r>
    <phoneticPr fontId="3"/>
  </si>
  <si>
    <t xml:space="preserve">Fraction of degradable organic carbon (DOC) that decomposes under the specific conditions occurring in an SWDS </t>
    <phoneticPr fontId="3"/>
  </si>
  <si>
    <t>Nappies</t>
    <phoneticPr fontId="3"/>
  </si>
  <si>
    <t xml:space="preserve">Disposable nappies </t>
    <phoneticPr fontId="18"/>
  </si>
  <si>
    <t xml:space="preserve">Table 5-1(5) Preliminary process (1) to calculate emissions (Decay rate for "Disposable Nappies " )  </t>
    <phoneticPr fontId="18"/>
  </si>
  <si>
    <r>
      <t xml:space="preserve">Decay rate in the year </t>
    </r>
    <r>
      <rPr>
        <b/>
        <i/>
        <sz val="14"/>
        <color theme="1"/>
        <rFont val="Arial"/>
        <family val="2"/>
      </rPr>
      <t>y</t>
    </r>
    <r>
      <rPr>
        <b/>
        <sz val="14"/>
        <color theme="1"/>
        <rFont val="Arial"/>
        <family val="2"/>
      </rPr>
      <t xml:space="preserve"> for LFG generated from "Textiles" included in the waste disposed in the year </t>
    </r>
    <r>
      <rPr>
        <b/>
        <i/>
        <sz val="14"/>
        <color theme="1"/>
        <rFont val="Arial"/>
        <family val="2"/>
      </rPr>
      <t>x</t>
    </r>
    <phoneticPr fontId="18"/>
  </si>
  <si>
    <r>
      <t xml:space="preserve">Decay rate in the year </t>
    </r>
    <r>
      <rPr>
        <b/>
        <i/>
        <sz val="14"/>
        <color theme="1"/>
        <rFont val="Arial"/>
        <family val="2"/>
      </rPr>
      <t>y</t>
    </r>
    <r>
      <rPr>
        <b/>
        <sz val="14"/>
        <color theme="1"/>
        <rFont val="Arial"/>
        <family val="2"/>
      </rPr>
      <t xml:space="preserve"> for LFG generated from "Disposable Nappies" included in the waste disposed in the year </t>
    </r>
    <r>
      <rPr>
        <b/>
        <i/>
        <sz val="14"/>
        <color theme="1"/>
        <rFont val="Arial"/>
        <family val="2"/>
      </rPr>
      <t>x</t>
    </r>
    <phoneticPr fontId="18"/>
  </si>
  <si>
    <r>
      <t xml:space="preserve">Decay rate in the year </t>
    </r>
    <r>
      <rPr>
        <b/>
        <i/>
        <sz val="14"/>
        <color theme="1"/>
        <rFont val="Arial"/>
        <family val="2"/>
      </rPr>
      <t>y</t>
    </r>
    <r>
      <rPr>
        <b/>
        <sz val="14"/>
        <color theme="1"/>
        <rFont val="Arial"/>
        <family val="2"/>
      </rPr>
      <t xml:space="preserve"> for LFG generated from "Wood and wood products" included in the waste disposed in the year </t>
    </r>
    <r>
      <rPr>
        <b/>
        <i/>
        <sz val="14"/>
        <color theme="1"/>
        <rFont val="Arial"/>
        <family val="2"/>
      </rPr>
      <t>x</t>
    </r>
    <phoneticPr fontId="18"/>
  </si>
  <si>
    <t>Table 5-2(5) Preliminary process (2) to calculate emissions (Quantity of degradable organic carbon in "Disposable Nappies" )</t>
    <phoneticPr fontId="18"/>
  </si>
  <si>
    <t>Fraction of degradable organic carbon in "Disposable Nappies"</t>
    <phoneticPr fontId="18"/>
  </si>
  <si>
    <r>
      <t xml:space="preserve">Amount of "Dispoable Nappies" included in the waste disposed in the year </t>
    </r>
    <r>
      <rPr>
        <b/>
        <i/>
        <sz val="14"/>
        <rFont val="Arial"/>
        <family val="2"/>
      </rPr>
      <t>x</t>
    </r>
    <r>
      <rPr>
        <b/>
        <sz val="14"/>
        <rFont val="Arial"/>
        <family val="2"/>
      </rPr>
      <t xml:space="preserve"> (wet basis) </t>
    </r>
    <phoneticPr fontId="18"/>
  </si>
  <si>
    <t>Table 5-1(6) Preliminary process (1) to calculate emissions (Decay rate for "Garden, yard and park waste")</t>
    <phoneticPr fontId="18"/>
  </si>
  <si>
    <t>Table 5-2(6) Preliminary process (2) to calculate emissions (Quantity of degradable organic carbon in "Garden, yard and park waste")</t>
    <phoneticPr fontId="18"/>
  </si>
  <si>
    <r>
      <t xml:space="preserve">Quantity of degradable organic carbon (DOC) in the year </t>
    </r>
    <r>
      <rPr>
        <b/>
        <i/>
        <sz val="14"/>
        <rFont val="Arial"/>
        <family val="2"/>
      </rPr>
      <t>y</t>
    </r>
    <r>
      <rPr>
        <b/>
        <sz val="14"/>
        <rFont val="Arial"/>
        <family val="2"/>
      </rPr>
      <t xml:space="preserve"> of "Disposable Nappies" disposed in the year x</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</si>
</sst>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_ "/>
    <numFmt numFmtId="178" formatCode="#,##0.00_ "/>
    <numFmt numFmtId="179" formatCode="0.00_ "/>
    <numFmt numFmtId="180" formatCode="0_);[Red]\(0\)"/>
    <numFmt numFmtId="181" formatCode="0.00_);[Red]\(0.00\)"/>
    <numFmt numFmtId="182" formatCode="0_ "/>
    <numFmt numFmtId="183" formatCode="0.0000_);[Red]\(0.0000\)"/>
    <numFmt numFmtId="184" formatCode="0.0_);[Red]\(0.0\)"/>
  </numFmts>
  <fonts count="59"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6"/>
      <name val="ＭＳ Ｐゴシック"/>
      <family val="3"/>
      <charset val="128"/>
      <scheme val="minor"/>
    </font>
    <font>
      <sz val="14"/>
      <name val="Arial"/>
      <family val="2"/>
    </font>
    <font>
      <sz val="14"/>
      <color theme="1"/>
      <name val="Arial"/>
      <family val="2"/>
    </font>
    <font>
      <sz val="14"/>
      <color theme="1"/>
      <name val="ＭＳ Ｐゴシック"/>
      <family val="3"/>
      <charset val="128"/>
    </font>
    <font>
      <sz val="6"/>
      <name val="ＭＳ Ｐゴシック"/>
      <family val="2"/>
      <charset val="128"/>
      <scheme val="minor"/>
    </font>
    <font>
      <b/>
      <sz val="14"/>
      <color theme="0"/>
      <name val="Arial"/>
      <family val="2"/>
    </font>
    <font>
      <b/>
      <sz val="14"/>
      <color theme="1"/>
      <name val="Arial"/>
      <family val="2"/>
    </font>
    <font>
      <b/>
      <vertAlign val="subscript"/>
      <sz val="14"/>
      <color theme="1"/>
      <name val="Arial"/>
      <family val="2"/>
    </font>
    <font>
      <b/>
      <i/>
      <sz val="14"/>
      <color theme="1"/>
      <name val="Arial"/>
      <family val="2"/>
    </font>
    <font>
      <vertAlign val="subscript"/>
      <sz val="14"/>
      <color theme="1"/>
      <name val="Arial"/>
      <family val="2"/>
    </font>
    <font>
      <i/>
      <sz val="14"/>
      <color theme="1"/>
      <name val="Arial"/>
      <family val="2"/>
    </font>
    <font>
      <i/>
      <vertAlign val="subscript"/>
      <sz val="14"/>
      <color theme="1"/>
      <name val="Arial"/>
      <family val="2"/>
    </font>
    <font>
      <i/>
      <sz val="14"/>
      <color indexed="8"/>
      <name val="Arial"/>
      <family val="2"/>
    </font>
    <font>
      <i/>
      <sz val="14"/>
      <color rgb="FF000000"/>
      <name val="Arial"/>
      <family val="2"/>
    </font>
    <font>
      <vertAlign val="subscript"/>
      <sz val="14"/>
      <color rgb="FF000000"/>
      <name val="Arial"/>
      <family val="2"/>
    </font>
    <font>
      <sz val="13"/>
      <color theme="1"/>
      <name val="Arial"/>
      <family val="2"/>
    </font>
    <font>
      <vertAlign val="subscript"/>
      <sz val="13"/>
      <color theme="1"/>
      <name val="Arial"/>
      <family val="2"/>
    </font>
    <font>
      <i/>
      <sz val="11"/>
      <color indexed="8"/>
      <name val="Arial"/>
      <family val="2"/>
    </font>
    <font>
      <i/>
      <vertAlign val="subscript"/>
      <sz val="11"/>
      <color indexed="8"/>
      <name val="Arial"/>
      <family val="2"/>
    </font>
    <font>
      <sz val="11"/>
      <name val="Arial"/>
      <family val="2"/>
    </font>
    <font>
      <vertAlign val="subscript"/>
      <sz val="11"/>
      <color indexed="8"/>
      <name val="Arial"/>
      <family val="2"/>
    </font>
    <font>
      <vertAlign val="subscript"/>
      <sz val="14"/>
      <color theme="1"/>
      <name val="游ゴシック"/>
      <family val="2"/>
      <charset val="128"/>
    </font>
    <font>
      <sz val="11"/>
      <color theme="1"/>
      <name val="Arial"/>
      <family val="2"/>
    </font>
    <font>
      <vertAlign val="superscript"/>
      <sz val="14"/>
      <color theme="1"/>
      <name val="Arial"/>
      <family val="2"/>
    </font>
    <font>
      <u/>
      <sz val="14"/>
      <color theme="1"/>
      <name val="Arial"/>
      <family val="2"/>
    </font>
    <font>
      <sz val="14"/>
      <color theme="1"/>
      <name val="游ゴシック"/>
      <family val="2"/>
      <charset val="128"/>
    </font>
    <font>
      <b/>
      <vertAlign val="superscript"/>
      <sz val="14"/>
      <color theme="1"/>
      <name val="Arial"/>
      <family val="2"/>
    </font>
    <font>
      <b/>
      <i/>
      <sz val="14"/>
      <color theme="0"/>
      <name val="Arial"/>
      <family val="2"/>
    </font>
    <font>
      <sz val="14"/>
      <color theme="0"/>
      <name val="Arial"/>
      <family val="2"/>
    </font>
    <font>
      <sz val="11"/>
      <color theme="0"/>
      <name val="ＭＳ Ｐゴシック"/>
      <family val="3"/>
      <charset val="128"/>
      <scheme val="minor"/>
    </font>
    <font>
      <b/>
      <sz val="14"/>
      <name val="Arial"/>
      <family val="2"/>
    </font>
    <font>
      <b/>
      <i/>
      <sz val="14"/>
      <name val="Arial"/>
      <family val="2"/>
    </font>
    <font>
      <b/>
      <vertAlign val="subscript"/>
      <sz val="14"/>
      <name val="Arial"/>
      <family val="2"/>
    </font>
    <font>
      <vertAlign val="subscript"/>
      <sz val="14"/>
      <name val="Arial"/>
      <family val="2"/>
    </font>
    <font>
      <i/>
      <sz val="14"/>
      <name val="Arial"/>
      <family val="2"/>
    </font>
    <font>
      <b/>
      <vertAlign val="superscript"/>
      <sz val="14"/>
      <name val="Arial"/>
      <family val="2"/>
    </font>
    <font>
      <sz val="11"/>
      <name val="ＭＳ Ｐゴシック"/>
      <family val="3"/>
      <charset val="128"/>
      <scheme val="minor"/>
    </font>
    <font>
      <b/>
      <sz val="14"/>
      <name val="Arial"/>
      <family val="1"/>
      <charset val="2"/>
    </font>
    <font>
      <b/>
      <sz val="14"/>
      <name val="Symbol"/>
      <family val="1"/>
      <charset val="2"/>
    </font>
    <font>
      <b/>
      <sz val="8"/>
      <name val="Arial"/>
      <family val="2"/>
    </font>
    <font>
      <b/>
      <sz val="14"/>
      <name val="游ゴシック"/>
      <family val="2"/>
      <charset val="128"/>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theme="1" tint="0.34998626667073579"/>
      </left>
      <right style="thin">
        <color indexed="23"/>
      </right>
      <top style="thin">
        <color theme="1" tint="0.34998626667073579"/>
      </top>
      <bottom/>
      <diagonal/>
    </border>
    <border>
      <left style="thin">
        <color theme="1" tint="0.34998626667073579"/>
      </left>
      <right style="thin">
        <color indexed="23"/>
      </right>
      <top/>
      <bottom/>
      <diagonal/>
    </border>
    <border>
      <left style="thin">
        <color theme="1" tint="0.34998626667073579"/>
      </left>
      <right style="thin">
        <color indexed="23"/>
      </right>
      <top/>
      <bottom style="thin">
        <color theme="1" tint="0.34998626667073579"/>
      </bottom>
      <diagonal/>
    </border>
    <border diagonalDown="1">
      <left style="thin">
        <color theme="1" tint="0.34998626667073579"/>
      </left>
      <right style="thin">
        <color theme="1" tint="0.34998626667073579"/>
      </right>
      <top style="thin">
        <color theme="1" tint="0.34998626667073579"/>
      </top>
      <bottom style="thin">
        <color theme="1" tint="0.34998626667073579"/>
      </bottom>
      <diagonal style="medium">
        <color theme="1" tint="0.34998626667073579"/>
      </diagonal>
    </border>
    <border>
      <left/>
      <right/>
      <top style="thin">
        <color theme="1" tint="0.34998626667073579"/>
      </top>
      <bottom/>
      <diagonal/>
    </border>
    <border>
      <left/>
      <right style="thin">
        <color theme="1" tint="0.34998626667073579"/>
      </right>
      <top style="thin">
        <color theme="1" tint="0.34998626667073579"/>
      </top>
      <bottom/>
      <diagonal/>
    </border>
    <border diagonalDown="1">
      <left style="thin">
        <color theme="1" tint="0.34998626667073579"/>
      </left>
      <right/>
      <top style="thin">
        <color theme="1" tint="0.34998626667073579"/>
      </top>
      <bottom style="thin">
        <color theme="1" tint="0.34998626667073579"/>
      </bottom>
      <diagonal style="medium">
        <color theme="1" tint="0.34998626667073579"/>
      </diagonal>
    </border>
    <border>
      <left style="thin">
        <color indexed="23"/>
      </left>
      <right/>
      <top style="thin">
        <color theme="1" tint="0.34998626667073579"/>
      </top>
      <bottom style="thin">
        <color indexed="23"/>
      </bottom>
      <diagonal/>
    </border>
    <border>
      <left/>
      <right/>
      <top style="thin">
        <color theme="1" tint="0.34998626667073579"/>
      </top>
      <bottom style="thin">
        <color indexed="23"/>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thin">
        <color theme="1" tint="0.34998626667073579"/>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23"/>
      </top>
      <bottom style="thin">
        <color indexed="23"/>
      </bottom>
      <diagonal/>
    </border>
    <border>
      <left style="thin">
        <color theme="1" tint="0.34998626667073579"/>
      </left>
      <right/>
      <top style="thin">
        <color theme="1" tint="0.34998626667073579"/>
      </top>
      <bottom style="thin">
        <color indexed="23"/>
      </bottom>
      <diagonal/>
    </border>
    <border>
      <left style="thin">
        <color theme="1" tint="0.34998626667073579"/>
      </left>
      <right style="thin">
        <color indexed="64"/>
      </right>
      <top style="thin">
        <color theme="1" tint="0.34998626667073579"/>
      </top>
      <bottom style="thin">
        <color indexed="23"/>
      </bottom>
      <diagonal/>
    </border>
    <border>
      <left style="thin">
        <color indexed="64"/>
      </left>
      <right/>
      <top style="thin">
        <color indexed="64"/>
      </top>
      <bottom/>
      <diagonal/>
    </border>
    <border>
      <left style="thin">
        <color theme="1" tint="0.34998626667073579"/>
      </left>
      <right/>
      <top style="thin">
        <color indexed="64"/>
      </top>
      <bottom style="thin">
        <color theme="1" tint="0.34998626667073579"/>
      </bottom>
      <diagonal/>
    </border>
    <border>
      <left/>
      <right style="thin">
        <color theme="1" tint="0.34998626667073579"/>
      </right>
      <top style="thin">
        <color indexed="64"/>
      </top>
      <bottom style="thin">
        <color theme="1" tint="0.34998626667073579"/>
      </bottom>
      <diagonal/>
    </border>
    <border>
      <left style="thin">
        <color theme="1" tint="0.34998626667073579"/>
      </left>
      <right/>
      <top style="thin">
        <color indexed="64"/>
      </top>
      <bottom/>
      <diagonal/>
    </border>
    <border>
      <left style="thin">
        <color theme="1" tint="0.34998626667073579"/>
      </left>
      <right style="thin">
        <color indexed="64"/>
      </right>
      <top style="thin">
        <color indexed="64"/>
      </top>
      <bottom/>
      <diagonal/>
    </border>
    <border>
      <left style="thin">
        <color indexed="64"/>
      </left>
      <right/>
      <top style="thin">
        <color theme="1" tint="0.34998626667073579"/>
      </top>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indexed="23"/>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theme="1" tint="0.34998626667073579"/>
      </left>
      <right style="thin">
        <color indexed="23"/>
      </right>
      <top style="thin">
        <color theme="1" tint="0.34998626667073579"/>
      </top>
      <bottom style="thin">
        <color indexed="64"/>
      </bottom>
      <diagonal/>
    </border>
    <border>
      <left style="thin">
        <color theme="1" tint="0.34998626667073579"/>
      </left>
      <right style="thin">
        <color indexed="64"/>
      </right>
      <top style="thin">
        <color theme="1" tint="0.34998626667073579"/>
      </top>
      <bottom style="thin">
        <color indexed="64"/>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diagonal/>
    </border>
    <border>
      <left style="thin">
        <color indexed="64"/>
      </left>
      <right style="thin">
        <color theme="1" tint="0.34998626667073579"/>
      </right>
      <top style="thin">
        <color theme="1" tint="0.34998626667073579"/>
      </top>
      <bottom/>
      <diagonal/>
    </border>
    <border>
      <left style="thin">
        <color indexed="23"/>
      </left>
      <right style="thin">
        <color indexed="64"/>
      </right>
      <top style="thin">
        <color indexed="23"/>
      </top>
      <bottom style="thin">
        <color indexed="23"/>
      </bottom>
      <diagonal/>
    </border>
    <border>
      <left style="thin">
        <color indexed="64"/>
      </left>
      <right style="thin">
        <color theme="1" tint="0.34998626667073579"/>
      </right>
      <top/>
      <bottom/>
      <diagonal/>
    </border>
    <border>
      <left style="thin">
        <color indexed="64"/>
      </left>
      <right style="thin">
        <color theme="1" tint="0.34998626667073579"/>
      </right>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bottom style="thin">
        <color indexed="64"/>
      </bottom>
      <diagonal/>
    </border>
    <border>
      <left style="thin">
        <color indexed="64"/>
      </left>
      <right style="thin">
        <color indexed="23"/>
      </right>
      <top style="thin">
        <color theme="1" tint="0.34998626667073579"/>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271">
    <xf numFmtId="0" fontId="0" fillId="0" borderId="0" xfId="0">
      <alignment vertical="center"/>
    </xf>
    <xf numFmtId="0" fontId="4" fillId="0" borderId="0" xfId="0" applyFont="1">
      <alignment vertical="center"/>
    </xf>
    <xf numFmtId="0" fontId="6" fillId="0" borderId="0" xfId="0" applyFont="1">
      <alignment vertical="center"/>
    </xf>
    <xf numFmtId="0" fontId="4" fillId="0" borderId="0" xfId="0" applyFont="1" applyAlignment="1">
      <alignment vertical="center" wrapText="1"/>
    </xf>
    <xf numFmtId="38" fontId="4" fillId="0" borderId="0" xfId="1" applyFont="1">
      <alignment vertical="center"/>
    </xf>
    <xf numFmtId="0" fontId="4" fillId="0" borderId="0" xfId="0" applyFont="1" applyAlignment="1">
      <alignment horizontal="left" vertical="center" wrapText="1"/>
    </xf>
    <xf numFmtId="0" fontId="4" fillId="0" borderId="0" xfId="0" applyFont="1" applyAlignment="1">
      <alignment horizontal="right" vertical="center"/>
    </xf>
    <xf numFmtId="0" fontId="10" fillId="0" borderId="0" xfId="0" applyFont="1">
      <alignment vertical="center"/>
    </xf>
    <xf numFmtId="0" fontId="9" fillId="3" borderId="0" xfId="0" applyFont="1" applyFill="1">
      <alignment vertical="center"/>
    </xf>
    <xf numFmtId="0" fontId="5" fillId="3" borderId="0" xfId="0" applyFont="1" applyFill="1">
      <alignment vertical="center"/>
    </xf>
    <xf numFmtId="0" fontId="5" fillId="3" borderId="0" xfId="0" applyFont="1" applyFill="1" applyAlignment="1">
      <alignment horizontal="right"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5" fillId="5" borderId="2" xfId="0" applyFont="1" applyFill="1" applyBorder="1">
      <alignment vertical="center"/>
    </xf>
    <xf numFmtId="0" fontId="13" fillId="0" borderId="6" xfId="0" applyFont="1" applyBorder="1">
      <alignment vertical="center"/>
    </xf>
    <xf numFmtId="0" fontId="20" fillId="2" borderId="1" xfId="0" applyFont="1" applyFill="1" applyBorder="1" applyAlignment="1" applyProtection="1">
      <alignment vertical="center" wrapText="1"/>
      <protection locked="0"/>
    </xf>
    <xf numFmtId="0" fontId="20" fillId="8" borderId="1" xfId="0" applyFont="1" applyFill="1" applyBorder="1" applyAlignment="1">
      <alignment vertical="center" wrapText="1"/>
    </xf>
    <xf numFmtId="0" fontId="20" fillId="2" borderId="1" xfId="0" applyFont="1" applyFill="1" applyBorder="1" applyAlignment="1">
      <alignment vertical="center" wrapText="1"/>
    </xf>
    <xf numFmtId="0" fontId="15" fillId="0" borderId="0" xfId="0" applyFont="1">
      <alignment vertical="center"/>
    </xf>
    <xf numFmtId="0" fontId="20" fillId="0" borderId="0" xfId="0" applyFont="1">
      <alignment vertical="center"/>
    </xf>
    <xf numFmtId="0" fontId="7" fillId="3" borderId="0" xfId="0" applyFont="1" applyFill="1">
      <alignment vertical="center"/>
    </xf>
    <xf numFmtId="0" fontId="23" fillId="4" borderId="6" xfId="2" applyFont="1" applyFill="1" applyBorder="1" applyAlignment="1">
      <alignment horizontal="center" vertical="center" wrapText="1"/>
    </xf>
    <xf numFmtId="0" fontId="24" fillId="5" borderId="7" xfId="2" applyFont="1" applyFill="1" applyBorder="1" applyAlignment="1">
      <alignment horizontal="center" vertical="center" wrapText="1"/>
    </xf>
    <xf numFmtId="0" fontId="23" fillId="4" borderId="10" xfId="2" applyFont="1" applyFill="1" applyBorder="1" applyAlignment="1">
      <alignment horizontal="center" vertical="center" wrapText="1"/>
    </xf>
    <xf numFmtId="0" fontId="24" fillId="5" borderId="13" xfId="2" applyFont="1" applyFill="1" applyBorder="1" applyAlignment="1">
      <alignment horizontal="center" vertical="center" wrapText="1"/>
    </xf>
    <xf numFmtId="0" fontId="24" fillId="5" borderId="22" xfId="2" applyFont="1" applyFill="1" applyBorder="1" applyAlignment="1">
      <alignment horizontal="left" vertical="center" wrapText="1"/>
    </xf>
    <xf numFmtId="0" fontId="20" fillId="5" borderId="1" xfId="0" applyFont="1" applyFill="1" applyBorder="1">
      <alignment vertical="center"/>
    </xf>
    <xf numFmtId="0" fontId="20" fillId="5" borderId="1" xfId="0" applyFont="1" applyFill="1" applyBorder="1" applyAlignment="1">
      <alignment vertical="center" wrapText="1"/>
    </xf>
    <xf numFmtId="0" fontId="20" fillId="0" borderId="1" xfId="0" applyFont="1" applyBorder="1">
      <alignment vertical="center"/>
    </xf>
    <xf numFmtId="182" fontId="20" fillId="5" borderId="1" xfId="0" applyNumberFormat="1" applyFont="1" applyFill="1" applyBorder="1">
      <alignment vertical="center"/>
    </xf>
    <xf numFmtId="38" fontId="20" fillId="2" borderId="1" xfId="1" applyFont="1" applyFill="1" applyBorder="1">
      <alignment vertical="center"/>
    </xf>
    <xf numFmtId="0" fontId="20" fillId="0" borderId="1" xfId="0" applyFont="1" applyBorder="1" applyAlignment="1">
      <alignment vertical="center" wrapText="1"/>
    </xf>
    <xf numFmtId="38" fontId="20" fillId="2" borderId="1" xfId="1" quotePrefix="1" applyFont="1" applyFill="1" applyBorder="1" applyAlignment="1">
      <alignment vertical="center" wrapText="1"/>
    </xf>
    <xf numFmtId="38" fontId="20" fillId="2" borderId="1" xfId="1" applyFont="1" applyFill="1" applyBorder="1" applyAlignment="1">
      <alignment vertical="center" wrapText="1"/>
    </xf>
    <xf numFmtId="176" fontId="20" fillId="5" borderId="1" xfId="0" applyNumberFormat="1" applyFont="1" applyFill="1" applyBorder="1">
      <alignment vertical="center"/>
    </xf>
    <xf numFmtId="0" fontId="20" fillId="5" borderId="1" xfId="0" applyFont="1" applyFill="1" applyBorder="1" applyAlignment="1">
      <alignment horizontal="center" vertical="center"/>
    </xf>
    <xf numFmtId="0" fontId="20" fillId="5" borderId="1" xfId="0" applyFont="1" applyFill="1" applyBorder="1" applyAlignment="1">
      <alignment horizontal="center" vertical="center" wrapText="1"/>
    </xf>
    <xf numFmtId="184" fontId="15" fillId="0" borderId="0" xfId="0" applyNumberFormat="1" applyFont="1">
      <alignment vertical="center"/>
    </xf>
    <xf numFmtId="184" fontId="7" fillId="3" borderId="0" xfId="0" applyNumberFormat="1" applyFont="1" applyFill="1">
      <alignment vertical="center"/>
    </xf>
    <xf numFmtId="184" fontId="20" fillId="0" borderId="0" xfId="0" applyNumberFormat="1" applyFont="1">
      <alignment vertical="center"/>
    </xf>
    <xf numFmtId="180" fontId="15" fillId="0" borderId="0" xfId="0" applyNumberFormat="1" applyFont="1">
      <alignment vertical="center"/>
    </xf>
    <xf numFmtId="180" fontId="7" fillId="3" borderId="0" xfId="0" applyNumberFormat="1" applyFont="1" applyFill="1">
      <alignment vertical="center"/>
    </xf>
    <xf numFmtId="180" fontId="10" fillId="0" borderId="0" xfId="0" applyNumberFormat="1" applyFont="1">
      <alignment vertical="center"/>
    </xf>
    <xf numFmtId="180" fontId="20" fillId="0" borderId="0" xfId="0" applyNumberFormat="1" applyFont="1">
      <alignment vertical="center"/>
    </xf>
    <xf numFmtId="0" fontId="24" fillId="5" borderId="6" xfId="2" applyFont="1" applyFill="1" applyBorder="1" applyAlignment="1">
      <alignment horizontal="left" vertical="center" wrapText="1"/>
    </xf>
    <xf numFmtId="0" fontId="24" fillId="5" borderId="6" xfId="2" applyFont="1" applyFill="1" applyBorder="1" applyAlignment="1">
      <alignment horizontal="center" vertical="center" wrapText="1"/>
    </xf>
    <xf numFmtId="0" fontId="15" fillId="0" borderId="0" xfId="0" applyFont="1" applyAlignment="1">
      <alignment horizontal="right" vertical="center"/>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178" fontId="20" fillId="2" borderId="1" xfId="1" applyNumberFormat="1" applyFont="1" applyFill="1" applyBorder="1" applyAlignment="1" applyProtection="1">
      <alignment horizontal="right" vertical="center"/>
      <protection locked="0"/>
    </xf>
    <xf numFmtId="0" fontId="15" fillId="0" borderId="0" xfId="0" applyFont="1" applyAlignment="1">
      <alignment horizontal="center" vertical="center"/>
    </xf>
    <xf numFmtId="0" fontId="7" fillId="4" borderId="10" xfId="0" applyFont="1" applyFill="1" applyBorder="1">
      <alignment vertical="center"/>
    </xf>
    <xf numFmtId="0" fontId="15" fillId="4" borderId="6" xfId="0" applyFont="1" applyFill="1" applyBorder="1">
      <alignment vertical="center"/>
    </xf>
    <xf numFmtId="0" fontId="7" fillId="4" borderId="6" xfId="0" applyFont="1" applyFill="1" applyBorder="1">
      <alignment vertical="center"/>
    </xf>
    <xf numFmtId="0" fontId="7" fillId="4" borderId="6" xfId="0" applyFont="1" applyFill="1" applyBorder="1" applyAlignment="1">
      <alignment horizontal="center" vertical="center"/>
    </xf>
    <xf numFmtId="0" fontId="7" fillId="4" borderId="6" xfId="0" applyFont="1" applyFill="1" applyBorder="1" applyAlignment="1">
      <alignment horizontal="center" vertical="center" shrinkToFit="1"/>
    </xf>
    <xf numFmtId="0" fontId="15" fillId="4" borderId="11" xfId="0" applyFont="1" applyFill="1" applyBorder="1">
      <alignment vertical="center"/>
    </xf>
    <xf numFmtId="0" fontId="15" fillId="6" borderId="6" xfId="0" applyFont="1" applyFill="1" applyBorder="1">
      <alignment vertical="center"/>
    </xf>
    <xf numFmtId="0" fontId="15" fillId="0" borderId="6" xfId="0" applyFont="1" applyBorder="1">
      <alignment vertical="center"/>
    </xf>
    <xf numFmtId="0" fontId="15" fillId="0" borderId="6" xfId="0" applyFont="1" applyBorder="1" applyAlignment="1">
      <alignment horizontal="center" vertical="center"/>
    </xf>
    <xf numFmtId="0" fontId="7" fillId="0" borderId="0" xfId="0" applyFont="1">
      <alignment vertical="center"/>
    </xf>
    <xf numFmtId="0" fontId="15" fillId="4" borderId="12" xfId="0" applyFont="1" applyFill="1" applyBorder="1">
      <alignment vertical="center"/>
    </xf>
    <xf numFmtId="0" fontId="15" fillId="6" borderId="7" xfId="0" applyFont="1" applyFill="1" applyBorder="1">
      <alignment vertical="center"/>
    </xf>
    <xf numFmtId="0" fontId="15" fillId="6" borderId="8" xfId="0" applyFont="1" applyFill="1" applyBorder="1">
      <alignment vertical="center"/>
    </xf>
    <xf numFmtId="0" fontId="15" fillId="6" borderId="9" xfId="0" applyFont="1" applyFill="1" applyBorder="1">
      <alignment vertical="center"/>
    </xf>
    <xf numFmtId="0" fontId="15" fillId="0" borderId="6" xfId="0" applyFont="1" applyBorder="1" applyAlignment="1">
      <alignment horizontal="left" vertical="center"/>
    </xf>
    <xf numFmtId="0" fontId="19" fillId="0" borderId="6" xfId="0" applyFont="1" applyBorder="1" applyAlignment="1">
      <alignment horizontal="left" vertical="center"/>
    </xf>
    <xf numFmtId="0" fontId="19" fillId="0" borderId="6" xfId="0" applyFont="1" applyBorder="1">
      <alignment vertical="center"/>
    </xf>
    <xf numFmtId="0" fontId="15" fillId="6" borderId="10" xfId="0" applyFont="1" applyFill="1" applyBorder="1">
      <alignment vertical="center"/>
    </xf>
    <xf numFmtId="0" fontId="15" fillId="6" borderId="12" xfId="0" applyFont="1" applyFill="1" applyBorder="1">
      <alignment vertical="center"/>
    </xf>
    <xf numFmtId="0" fontId="19" fillId="0" borderId="0" xfId="0" applyFont="1" applyAlignment="1">
      <alignment horizontal="left" vertical="center"/>
    </xf>
    <xf numFmtId="0" fontId="19" fillId="0" borderId="0" xfId="0" applyFont="1">
      <alignment vertical="center"/>
    </xf>
    <xf numFmtId="177" fontId="24" fillId="5" borderId="1" xfId="1" applyNumberFormat="1" applyFont="1" applyFill="1" applyBorder="1" applyAlignment="1" applyProtection="1">
      <alignment horizontal="left" vertical="center" wrapText="1"/>
      <protection locked="0"/>
    </xf>
    <xf numFmtId="177" fontId="20" fillId="5" borderId="1" xfId="1" applyNumberFormat="1" applyFont="1" applyFill="1" applyBorder="1" applyAlignment="1" applyProtection="1">
      <alignment horizontal="right" vertical="center"/>
      <protection locked="0"/>
    </xf>
    <xf numFmtId="178" fontId="20" fillId="5" borderId="1" xfId="1" applyNumberFormat="1" applyFont="1" applyFill="1" applyBorder="1" applyAlignment="1" applyProtection="1">
      <alignment horizontal="right" vertical="center"/>
      <protection locked="0"/>
    </xf>
    <xf numFmtId="0" fontId="24" fillId="5"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5" borderId="0" xfId="2" applyFont="1" applyFill="1" applyAlignment="1">
      <alignment horizontal="center" vertical="center" wrapText="1"/>
    </xf>
    <xf numFmtId="0" fontId="24" fillId="5" borderId="18" xfId="2" applyFont="1" applyFill="1" applyBorder="1" applyAlignment="1">
      <alignment horizontal="center" vertical="center" wrapText="1"/>
    </xf>
    <xf numFmtId="0" fontId="24" fillId="5" borderId="25" xfId="2" applyFont="1" applyFill="1" applyBorder="1" applyAlignment="1">
      <alignment horizontal="left" vertical="center" wrapText="1"/>
    </xf>
    <xf numFmtId="0" fontId="24" fillId="5" borderId="12" xfId="2" applyFont="1" applyFill="1" applyBorder="1" applyAlignment="1">
      <alignment horizontal="center" vertical="center" wrapText="1"/>
    </xf>
    <xf numFmtId="0" fontId="24" fillId="5" borderId="11" xfId="2" applyFont="1" applyFill="1" applyBorder="1" applyAlignment="1">
      <alignment horizontal="center" vertical="center" wrapText="1"/>
    </xf>
    <xf numFmtId="180" fontId="24" fillId="5" borderId="1" xfId="0" applyNumberFormat="1" applyFont="1" applyFill="1" applyBorder="1" applyAlignment="1">
      <alignment horizontal="center" vertical="center" wrapText="1"/>
    </xf>
    <xf numFmtId="180" fontId="24" fillId="5" borderId="13" xfId="2" applyNumberFormat="1" applyFont="1" applyFill="1" applyBorder="1" applyAlignment="1">
      <alignment horizontal="center" vertical="center" wrapText="1"/>
    </xf>
    <xf numFmtId="180" fontId="20" fillId="5" borderId="1" xfId="1" applyNumberFormat="1" applyFont="1" applyFill="1" applyBorder="1" applyAlignment="1" applyProtection="1">
      <alignment horizontal="right" vertical="center"/>
      <protection locked="0"/>
    </xf>
    <xf numFmtId="184" fontId="19" fillId="5" borderId="18" xfId="0" applyNumberFormat="1" applyFont="1" applyFill="1" applyBorder="1" applyAlignment="1">
      <alignment vertical="center" wrapText="1"/>
    </xf>
    <xf numFmtId="181" fontId="19" fillId="5" borderId="18" xfId="0" applyNumberFormat="1" applyFont="1" applyFill="1" applyBorder="1" applyAlignment="1">
      <alignment vertical="center" wrapText="1"/>
    </xf>
    <xf numFmtId="0" fontId="19" fillId="0" borderId="1" xfId="0" applyFont="1" applyBorder="1" applyAlignment="1">
      <alignment vertical="center" wrapText="1"/>
    </xf>
    <xf numFmtId="0" fontId="24" fillId="8" borderId="30" xfId="2" applyFont="1" applyFill="1" applyBorder="1" applyAlignment="1">
      <alignment horizontal="center" vertical="center" wrapText="1"/>
    </xf>
    <xf numFmtId="179" fontId="20" fillId="8" borderId="1" xfId="0" applyNumberFormat="1" applyFont="1" applyFill="1" applyBorder="1">
      <alignment vertical="center"/>
    </xf>
    <xf numFmtId="176" fontId="20" fillId="5" borderId="1" xfId="0" applyNumberFormat="1" applyFont="1" applyFill="1" applyBorder="1" applyAlignment="1">
      <alignment horizontal="center" vertical="center"/>
    </xf>
    <xf numFmtId="177" fontId="15" fillId="0" borderId="0" xfId="0" applyNumberFormat="1" applyFont="1">
      <alignment vertical="center"/>
    </xf>
    <xf numFmtId="0" fontId="4" fillId="2" borderId="0" xfId="0" applyFont="1" applyFill="1">
      <alignment vertical="center"/>
    </xf>
    <xf numFmtId="0" fontId="4" fillId="0" borderId="0" xfId="0" applyFont="1" applyAlignment="1">
      <alignment horizontal="center" vertical="center"/>
    </xf>
    <xf numFmtId="0" fontId="4" fillId="7" borderId="31" xfId="0" applyFont="1" applyFill="1" applyBorder="1">
      <alignment vertical="center"/>
    </xf>
    <xf numFmtId="0" fontId="4" fillId="7" borderId="32" xfId="0" applyFont="1" applyFill="1" applyBorder="1" applyAlignment="1">
      <alignment horizontal="center" vertical="center"/>
    </xf>
    <xf numFmtId="0" fontId="4" fillId="7" borderId="31" xfId="0" applyFont="1" applyFill="1" applyBorder="1" applyAlignment="1">
      <alignment vertical="center" wrapText="1"/>
    </xf>
    <xf numFmtId="0" fontId="4" fillId="7" borderId="32" xfId="0" applyFont="1" applyFill="1" applyBorder="1" applyAlignment="1">
      <alignment horizontal="left" vertical="center"/>
    </xf>
    <xf numFmtId="0" fontId="4" fillId="7" borderId="32" xfId="0" applyFont="1" applyFill="1" applyBorder="1">
      <alignment vertical="center"/>
    </xf>
    <xf numFmtId="176" fontId="4" fillId="7" borderId="32" xfId="0" applyNumberFormat="1" applyFont="1" applyFill="1" applyBorder="1">
      <alignment vertical="center"/>
    </xf>
    <xf numFmtId="0" fontId="37" fillId="7" borderId="31" xfId="0" applyFont="1" applyFill="1" applyBorder="1">
      <alignment vertical="center"/>
    </xf>
    <xf numFmtId="0" fontId="4" fillId="7" borderId="32" xfId="0" applyFont="1" applyFill="1" applyBorder="1" applyAlignment="1">
      <alignment horizontal="center" vertical="center" shrinkToFit="1"/>
    </xf>
    <xf numFmtId="0" fontId="37" fillId="7" borderId="32" xfId="0" applyFont="1" applyFill="1" applyBorder="1" applyAlignment="1">
      <alignment vertical="center" wrapText="1"/>
    </xf>
    <xf numFmtId="182" fontId="37" fillId="7" borderId="32" xfId="0" applyNumberFormat="1" applyFont="1" applyFill="1" applyBorder="1">
      <alignment vertical="center"/>
    </xf>
    <xf numFmtId="0" fontId="37" fillId="7" borderId="32" xfId="0" applyFont="1" applyFill="1" applyBorder="1" applyAlignment="1">
      <alignment vertical="center" shrinkToFit="1"/>
    </xf>
    <xf numFmtId="0" fontId="4" fillId="7" borderId="32" xfId="0" applyFont="1" applyFill="1" applyBorder="1" applyAlignment="1">
      <alignment vertical="center" wrapText="1"/>
    </xf>
    <xf numFmtId="179" fontId="4" fillId="7" borderId="32" xfId="0" applyNumberFormat="1" applyFont="1" applyFill="1" applyBorder="1">
      <alignment vertical="center"/>
    </xf>
    <xf numFmtId="0" fontId="27" fillId="5" borderId="1" xfId="0" applyFont="1" applyFill="1" applyBorder="1">
      <alignment vertical="center"/>
    </xf>
    <xf numFmtId="0" fontId="20" fillId="0" borderId="1" xfId="0" applyFont="1" applyBorder="1" applyAlignment="1">
      <alignment horizontal="center" vertical="center"/>
    </xf>
    <xf numFmtId="0" fontId="0" fillId="0" borderId="0" xfId="0" applyAlignment="1">
      <alignment horizontal="center" vertical="center" wrapText="1"/>
    </xf>
    <xf numFmtId="0" fontId="24" fillId="0" borderId="0" xfId="2" applyFont="1" applyAlignment="1">
      <alignment horizontal="center" vertical="center" wrapText="1"/>
    </xf>
    <xf numFmtId="183" fontId="20" fillId="0" borderId="0" xfId="1" applyNumberFormat="1" applyFont="1" applyFill="1" applyBorder="1" applyAlignment="1" applyProtection="1">
      <alignment horizontal="right" vertical="center"/>
      <protection locked="0"/>
    </xf>
    <xf numFmtId="0" fontId="40" fillId="5" borderId="1" xfId="0" quotePrefix="1" applyFont="1" applyFill="1" applyBorder="1" applyAlignment="1">
      <alignment horizontal="center" vertical="center"/>
    </xf>
    <xf numFmtId="0" fontId="20" fillId="0" borderId="1" xfId="0" applyFont="1" applyBorder="1" applyAlignment="1" applyProtection="1">
      <alignment vertical="center" wrapText="1"/>
      <protection locked="0"/>
    </xf>
    <xf numFmtId="0" fontId="20" fillId="5" borderId="1" xfId="0" quotePrefix="1" applyFont="1" applyFill="1" applyBorder="1" applyAlignment="1">
      <alignment horizontal="center" vertical="center"/>
    </xf>
    <xf numFmtId="0" fontId="24" fillId="5" borderId="7" xfId="2" applyFont="1" applyFill="1" applyBorder="1" applyAlignment="1">
      <alignment horizontal="left" vertical="center" wrapText="1"/>
    </xf>
    <xf numFmtId="0" fontId="48" fillId="0" borderId="0" xfId="0" applyFont="1">
      <alignment vertical="center"/>
    </xf>
    <xf numFmtId="0" fontId="48" fillId="5" borderId="1" xfId="0" applyFont="1" applyFill="1" applyBorder="1" applyAlignment="1">
      <alignment horizontal="left" vertical="center" wrapText="1"/>
    </xf>
    <xf numFmtId="0" fontId="48" fillId="5" borderId="2"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8" fillId="5" borderId="7" xfId="2" applyFont="1" applyFill="1" applyBorder="1" applyAlignment="1">
      <alignment horizontal="center" vertical="center" wrapText="1"/>
    </xf>
    <xf numFmtId="0" fontId="48" fillId="5" borderId="0" xfId="2" applyFont="1" applyFill="1" applyAlignment="1">
      <alignment horizontal="center" vertical="center" wrapText="1"/>
    </xf>
    <xf numFmtId="0" fontId="48" fillId="5" borderId="0" xfId="0" applyFont="1" applyFill="1">
      <alignment vertical="center"/>
    </xf>
    <xf numFmtId="180" fontId="48" fillId="5" borderId="13" xfId="2" applyNumberFormat="1" applyFont="1" applyFill="1" applyBorder="1" applyAlignment="1">
      <alignment horizontal="center" vertical="center" wrapText="1"/>
    </xf>
    <xf numFmtId="0" fontId="55" fillId="5" borderId="23" xfId="0" applyFont="1" applyFill="1" applyBorder="1" applyAlignment="1">
      <alignment vertical="center" wrapText="1"/>
    </xf>
    <xf numFmtId="184" fontId="48" fillId="5" borderId="16" xfId="0" applyNumberFormat="1" applyFont="1" applyFill="1" applyBorder="1" applyAlignment="1">
      <alignment horizontal="center" vertical="center" wrapText="1"/>
    </xf>
    <xf numFmtId="0" fontId="48" fillId="5" borderId="1" xfId="0" applyFont="1" applyFill="1" applyBorder="1">
      <alignment vertical="center"/>
    </xf>
    <xf numFmtId="0" fontId="48" fillId="5" borderId="1" xfId="0" applyFont="1" applyFill="1" applyBorder="1" applyAlignment="1">
      <alignment horizontal="center" vertical="center"/>
    </xf>
    <xf numFmtId="180" fontId="48" fillId="5" borderId="1" xfId="0" applyNumberFormat="1" applyFont="1" applyFill="1" applyBorder="1" applyAlignment="1">
      <alignment horizontal="center" vertical="center" wrapText="1"/>
    </xf>
    <xf numFmtId="180" fontId="48" fillId="5" borderId="1" xfId="0" applyNumberFormat="1" applyFont="1" applyFill="1" applyBorder="1" applyAlignment="1">
      <alignment horizontal="left" vertical="center" wrapText="1"/>
    </xf>
    <xf numFmtId="0" fontId="48" fillId="5" borderId="22" xfId="2" applyFont="1" applyFill="1" applyBorder="1" applyAlignment="1">
      <alignment horizontal="left" vertical="center" wrapText="1"/>
    </xf>
    <xf numFmtId="0" fontId="48" fillId="5" borderId="13" xfId="2" applyFont="1" applyFill="1" applyBorder="1" applyAlignment="1">
      <alignment horizontal="center" vertical="center" wrapText="1"/>
    </xf>
    <xf numFmtId="180" fontId="19" fillId="5" borderId="1" xfId="1" applyNumberFormat="1" applyFont="1" applyFill="1" applyBorder="1" applyAlignment="1" applyProtection="1">
      <alignment horizontal="right" vertical="center"/>
      <protection locked="0"/>
    </xf>
    <xf numFmtId="184" fontId="19" fillId="5" borderId="1" xfId="1" applyNumberFormat="1" applyFont="1" applyFill="1" applyBorder="1" applyAlignment="1" applyProtection="1">
      <alignment horizontal="right" vertical="center"/>
      <protection locked="0"/>
    </xf>
    <xf numFmtId="0" fontId="19" fillId="5" borderId="11" xfId="0" applyFont="1" applyFill="1" applyBorder="1" applyAlignment="1">
      <alignment horizontal="center" vertical="center" wrapText="1"/>
    </xf>
    <xf numFmtId="0" fontId="48" fillId="5" borderId="6" xfId="0" applyFont="1" applyFill="1" applyBorder="1" applyAlignment="1">
      <alignment horizontal="center" vertical="center" wrapText="1"/>
    </xf>
    <xf numFmtId="180" fontId="19" fillId="5" borderId="11" xfId="0" applyNumberFormat="1" applyFont="1" applyFill="1" applyBorder="1" applyAlignment="1">
      <alignment horizontal="center" vertical="center" wrapText="1"/>
    </xf>
    <xf numFmtId="180" fontId="48" fillId="5" borderId="34" xfId="2" applyNumberFormat="1" applyFont="1" applyFill="1" applyBorder="1" applyAlignment="1">
      <alignment horizontal="center" vertical="center" wrapText="1"/>
    </xf>
    <xf numFmtId="180" fontId="48" fillId="5" borderId="35" xfId="2" applyNumberFormat="1" applyFont="1" applyFill="1" applyBorder="1" applyAlignment="1">
      <alignment horizontal="center" vertical="center" wrapText="1"/>
    </xf>
    <xf numFmtId="183" fontId="19" fillId="5" borderId="1" xfId="1" applyNumberFormat="1" applyFont="1" applyFill="1" applyBorder="1" applyAlignment="1" applyProtection="1">
      <alignment horizontal="right" vertical="center"/>
      <protection locked="0"/>
    </xf>
    <xf numFmtId="183" fontId="19" fillId="5" borderId="2" xfId="1" applyNumberFormat="1" applyFont="1" applyFill="1" applyBorder="1" applyAlignment="1" applyProtection="1">
      <alignment horizontal="right" vertical="center"/>
      <protection locked="0"/>
    </xf>
    <xf numFmtId="0" fontId="23" fillId="4" borderId="7" xfId="2" applyFont="1" applyFill="1" applyBorder="1" applyAlignment="1">
      <alignment horizontal="center" vertical="center" wrapText="1"/>
    </xf>
    <xf numFmtId="0" fontId="20" fillId="0" borderId="0" xfId="0" applyFont="1" applyAlignment="1">
      <alignment horizontal="center" vertical="center" wrapText="1"/>
    </xf>
    <xf numFmtId="0" fontId="23" fillId="4" borderId="13" xfId="2" applyFont="1" applyFill="1" applyBorder="1" applyAlignment="1">
      <alignment horizontal="center" vertical="center" wrapText="1"/>
    </xf>
    <xf numFmtId="0" fontId="48" fillId="5" borderId="36" xfId="0" applyFont="1" applyFill="1" applyBorder="1">
      <alignment vertical="center"/>
    </xf>
    <xf numFmtId="180" fontId="48" fillId="5" borderId="39" xfId="2" applyNumberFormat="1" applyFont="1" applyFill="1" applyBorder="1" applyAlignment="1">
      <alignment horizontal="center" vertical="center" wrapText="1"/>
    </xf>
    <xf numFmtId="180" fontId="48" fillId="5" borderId="40" xfId="2" applyNumberFormat="1" applyFont="1" applyFill="1" applyBorder="1" applyAlignment="1">
      <alignment horizontal="center" vertical="center" wrapText="1"/>
    </xf>
    <xf numFmtId="0" fontId="55" fillId="5" borderId="41" xfId="0" applyFont="1" applyFill="1" applyBorder="1" applyAlignment="1">
      <alignment vertical="center" wrapText="1"/>
    </xf>
    <xf numFmtId="184" fontId="19" fillId="5" borderId="42" xfId="0" applyNumberFormat="1" applyFont="1" applyFill="1" applyBorder="1" applyAlignment="1">
      <alignment vertical="center" wrapText="1"/>
    </xf>
    <xf numFmtId="0" fontId="48" fillId="5" borderId="43" xfId="0" applyFont="1" applyFill="1" applyBorder="1">
      <alignment vertical="center"/>
    </xf>
    <xf numFmtId="181" fontId="19" fillId="5" borderId="42" xfId="0" applyNumberFormat="1" applyFont="1" applyFill="1" applyBorder="1" applyAlignment="1">
      <alignment vertical="center" wrapText="1"/>
    </xf>
    <xf numFmtId="0" fontId="48" fillId="5" borderId="44" xfId="0" applyFont="1" applyFill="1" applyBorder="1">
      <alignment vertical="center"/>
    </xf>
    <xf numFmtId="0" fontId="48" fillId="5" borderId="47" xfId="0" applyFont="1" applyFill="1" applyBorder="1" applyAlignment="1">
      <alignment horizontal="center" vertical="center"/>
    </xf>
    <xf numFmtId="181" fontId="19" fillId="5" borderId="48" xfId="0" applyNumberFormat="1" applyFont="1" applyFill="1" applyBorder="1" applyAlignment="1">
      <alignment vertical="center" wrapText="1"/>
    </xf>
    <xf numFmtId="181" fontId="19" fillId="5" borderId="49" xfId="0" applyNumberFormat="1" applyFont="1" applyFill="1" applyBorder="1" applyAlignment="1">
      <alignment vertical="center" wrapText="1"/>
    </xf>
    <xf numFmtId="184" fontId="19" fillId="5" borderId="21" xfId="0" applyNumberFormat="1" applyFont="1" applyFill="1" applyBorder="1" applyAlignment="1">
      <alignment vertical="center" wrapText="1"/>
    </xf>
    <xf numFmtId="180" fontId="48" fillId="5" borderId="32" xfId="2" applyNumberFormat="1" applyFont="1" applyFill="1" applyBorder="1" applyAlignment="1">
      <alignment horizontal="center" vertical="center" wrapText="1"/>
    </xf>
    <xf numFmtId="0" fontId="48" fillId="5" borderId="50" xfId="0" applyFont="1" applyFill="1" applyBorder="1" applyAlignment="1">
      <alignment horizontal="center" vertical="center" wrapText="1"/>
    </xf>
    <xf numFmtId="0" fontId="48" fillId="5" borderId="37" xfId="2" applyFont="1" applyFill="1" applyBorder="1" applyAlignment="1">
      <alignment horizontal="center" vertical="center" wrapText="1"/>
    </xf>
    <xf numFmtId="180" fontId="48" fillId="5" borderId="51" xfId="0" applyNumberFormat="1" applyFont="1" applyFill="1" applyBorder="1" applyAlignment="1">
      <alignment horizontal="center" vertical="center" wrapText="1"/>
    </xf>
    <xf numFmtId="0" fontId="48" fillId="5" borderId="43" xfId="0" applyFont="1" applyFill="1" applyBorder="1" applyAlignment="1">
      <alignment horizontal="left" vertical="center" wrapText="1"/>
    </xf>
    <xf numFmtId="0" fontId="48" fillId="5" borderId="43" xfId="0" applyFont="1" applyFill="1" applyBorder="1" applyAlignment="1">
      <alignment horizontal="center" vertical="center" wrapText="1"/>
    </xf>
    <xf numFmtId="0" fontId="48" fillId="5" borderId="55" xfId="2" applyFont="1" applyFill="1" applyBorder="1" applyAlignment="1">
      <alignment horizontal="center" vertical="center" wrapText="1"/>
    </xf>
    <xf numFmtId="180" fontId="48" fillId="5" borderId="56" xfId="2" applyNumberFormat="1" applyFont="1" applyFill="1" applyBorder="1" applyAlignment="1">
      <alignment horizontal="center" vertical="center" wrapText="1"/>
    </xf>
    <xf numFmtId="184" fontId="19" fillId="5" borderId="58" xfId="1" applyNumberFormat="1" applyFont="1" applyFill="1" applyBorder="1" applyAlignment="1" applyProtection="1">
      <alignment horizontal="right" vertical="center"/>
      <protection locked="0"/>
    </xf>
    <xf numFmtId="0" fontId="19" fillId="5" borderId="60" xfId="0" applyFont="1" applyFill="1" applyBorder="1" applyAlignment="1">
      <alignment horizontal="center" vertical="center" wrapText="1"/>
    </xf>
    <xf numFmtId="0" fontId="48" fillId="5" borderId="61" xfId="0" applyFont="1" applyFill="1" applyBorder="1" applyAlignment="1">
      <alignment horizontal="center" vertical="center" wrapText="1"/>
    </xf>
    <xf numFmtId="180" fontId="19" fillId="5" borderId="62" xfId="0" applyNumberFormat="1" applyFont="1" applyFill="1" applyBorder="1" applyAlignment="1">
      <alignment horizontal="center" vertical="center" wrapText="1"/>
    </xf>
    <xf numFmtId="184" fontId="19" fillId="5" borderId="48" xfId="0" applyNumberFormat="1" applyFont="1" applyFill="1" applyBorder="1" applyAlignment="1">
      <alignment vertical="center" wrapText="1"/>
    </xf>
    <xf numFmtId="184" fontId="19" fillId="5" borderId="49" xfId="0" applyNumberFormat="1" applyFont="1" applyFill="1" applyBorder="1" applyAlignment="1">
      <alignment vertical="center" wrapText="1"/>
    </xf>
    <xf numFmtId="0" fontId="24" fillId="5" borderId="50" xfId="0" applyFont="1" applyFill="1" applyBorder="1" applyAlignment="1">
      <alignment horizontal="center" vertical="center" wrapText="1"/>
    </xf>
    <xf numFmtId="0" fontId="24" fillId="5" borderId="37" xfId="2" applyFont="1" applyFill="1" applyBorder="1" applyAlignment="1">
      <alignment horizontal="center" vertical="center" wrapText="1"/>
    </xf>
    <xf numFmtId="180" fontId="24" fillId="5" borderId="51" xfId="0" applyNumberFormat="1" applyFont="1" applyFill="1" applyBorder="1" applyAlignment="1">
      <alignment horizontal="center" vertical="center" wrapText="1"/>
    </xf>
    <xf numFmtId="0" fontId="24" fillId="5" borderId="43" xfId="0" applyFont="1" applyFill="1" applyBorder="1" applyAlignment="1">
      <alignment horizontal="left" vertical="center" wrapText="1"/>
    </xf>
    <xf numFmtId="0" fontId="24" fillId="5" borderId="43" xfId="0" applyFont="1" applyFill="1" applyBorder="1" applyAlignment="1">
      <alignment horizontal="center" vertical="center" wrapText="1"/>
    </xf>
    <xf numFmtId="0" fontId="24" fillId="5" borderId="55" xfId="2" applyFont="1" applyFill="1" applyBorder="1" applyAlignment="1">
      <alignment horizontal="center" vertical="center" wrapText="1"/>
    </xf>
    <xf numFmtId="180" fontId="24" fillId="5" borderId="56" xfId="2" applyNumberFormat="1" applyFont="1" applyFill="1" applyBorder="1" applyAlignment="1">
      <alignment horizontal="center" vertical="center" wrapText="1"/>
    </xf>
    <xf numFmtId="0" fontId="20" fillId="5" borderId="60" xfId="0" applyFont="1" applyFill="1" applyBorder="1" applyAlignment="1">
      <alignment horizontal="center" vertical="center" wrapText="1"/>
    </xf>
    <xf numFmtId="0" fontId="24" fillId="5" borderId="61" xfId="0" applyFont="1" applyFill="1" applyBorder="1" applyAlignment="1">
      <alignment horizontal="center" vertical="center" wrapText="1"/>
    </xf>
    <xf numFmtId="180" fontId="19" fillId="5" borderId="48" xfId="0" applyNumberFormat="1" applyFont="1" applyFill="1" applyBorder="1" applyAlignment="1">
      <alignment horizontal="center" vertical="center" wrapText="1"/>
    </xf>
    <xf numFmtId="180" fontId="19" fillId="5" borderId="63" xfId="0" applyNumberFormat="1" applyFont="1" applyFill="1" applyBorder="1" applyAlignment="1">
      <alignment horizontal="center" vertical="center" wrapText="1"/>
    </xf>
    <xf numFmtId="0" fontId="20" fillId="5" borderId="1" xfId="0" applyFont="1" applyFill="1" applyBorder="1" applyAlignment="1">
      <alignment vertical="center" wrapText="1"/>
    </xf>
    <xf numFmtId="0" fontId="19" fillId="5" borderId="16" xfId="0" applyFont="1" applyFill="1" applyBorder="1" applyAlignment="1">
      <alignment vertical="center" wrapText="1"/>
    </xf>
    <xf numFmtId="0" fontId="19" fillId="0" borderId="2" xfId="0" applyFont="1" applyBorder="1" applyAlignment="1">
      <alignment vertical="center" wrapText="1"/>
    </xf>
    <xf numFmtId="0" fontId="20" fillId="5" borderId="16" xfId="0" applyFont="1" applyFill="1" applyBorder="1" applyAlignment="1">
      <alignment vertical="center" wrapText="1"/>
    </xf>
    <xf numFmtId="0" fontId="20" fillId="0" borderId="2" xfId="0" applyFont="1" applyBorder="1" applyAlignment="1">
      <alignment vertical="center" wrapText="1"/>
    </xf>
    <xf numFmtId="0" fontId="13" fillId="0" borderId="6" xfId="0" applyFont="1" applyBorder="1" applyAlignment="1">
      <alignment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xf>
    <xf numFmtId="38" fontId="14" fillId="2" borderId="4" xfId="1" applyFont="1" applyFill="1" applyBorder="1" applyAlignment="1">
      <alignment horizontal="right" vertical="center"/>
    </xf>
    <xf numFmtId="38" fontId="14" fillId="2" borderId="5" xfId="1" applyFont="1" applyFill="1" applyBorder="1" applyAlignment="1">
      <alignment horizontal="right" vertical="center"/>
    </xf>
    <xf numFmtId="0" fontId="20" fillId="0" borderId="1" xfId="0" applyFont="1" applyBorder="1" applyAlignment="1">
      <alignment horizontal="left" vertical="center" wrapText="1"/>
    </xf>
    <xf numFmtId="0" fontId="20" fillId="8" borderId="1" xfId="0" applyFont="1" applyFill="1" applyBorder="1" applyAlignment="1">
      <alignment horizontal="left" vertical="center" wrapText="1"/>
    </xf>
    <xf numFmtId="0" fontId="19" fillId="5" borderId="1" xfId="0" applyFont="1" applyFill="1" applyBorder="1" applyAlignment="1">
      <alignment vertical="center" wrapText="1"/>
    </xf>
    <xf numFmtId="0" fontId="33" fillId="8"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0" fillId="8" borderId="16" xfId="0" applyFont="1" applyFill="1" applyBorder="1" applyAlignment="1">
      <alignment horizontal="left" vertical="center" wrapText="1"/>
    </xf>
    <xf numFmtId="0" fontId="20" fillId="8" borderId="17" xfId="0" applyFont="1" applyFill="1" applyBorder="1" applyAlignment="1">
      <alignment horizontal="left" vertical="center" wrapText="1"/>
    </xf>
    <xf numFmtId="0" fontId="20" fillId="8" borderId="2" xfId="0" applyFont="1" applyFill="1" applyBorder="1" applyAlignment="1">
      <alignment horizontal="left" vertical="center" wrapText="1"/>
    </xf>
    <xf numFmtId="0" fontId="20" fillId="0" borderId="16" xfId="0" applyFont="1"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left" vertical="center" wrapText="1"/>
    </xf>
    <xf numFmtId="0" fontId="23" fillId="4" borderId="10" xfId="2" applyFont="1" applyFill="1" applyBorder="1" applyAlignment="1">
      <alignment horizontal="center" vertical="center" wrapText="1"/>
    </xf>
    <xf numFmtId="0" fontId="20" fillId="0" borderId="12" xfId="0" applyFont="1" applyBorder="1" applyAlignment="1">
      <alignment horizontal="center" vertical="center" wrapText="1"/>
    </xf>
    <xf numFmtId="0" fontId="24" fillId="5" borderId="19" xfId="2" applyFont="1" applyFill="1" applyBorder="1" applyAlignment="1">
      <alignment horizontal="center" vertical="center" wrapText="1"/>
    </xf>
    <xf numFmtId="0" fontId="0" fillId="5" borderId="20" xfId="0" applyFill="1" applyBorder="1" applyAlignment="1">
      <alignment horizontal="center" vertical="center" wrapText="1"/>
    </xf>
    <xf numFmtId="0" fontId="0" fillId="5" borderId="21" xfId="0" applyFill="1" applyBorder="1" applyAlignment="1">
      <alignment horizontal="center" vertical="center" wrapText="1"/>
    </xf>
    <xf numFmtId="38" fontId="20" fillId="0" borderId="3" xfId="1" applyFont="1" applyFill="1" applyBorder="1" applyAlignment="1" applyProtection="1">
      <alignment horizontal="right" vertical="center"/>
      <protection locked="0"/>
    </xf>
    <xf numFmtId="0" fontId="0" fillId="0" borderId="14" xfId="0" applyBorder="1" applyAlignment="1">
      <alignment horizontal="right" vertical="center"/>
    </xf>
    <xf numFmtId="0" fontId="0" fillId="0" borderId="15" xfId="0" applyBorder="1" applyAlignment="1">
      <alignment horizontal="right" vertical="center"/>
    </xf>
    <xf numFmtId="0" fontId="23" fillId="4" borderId="17" xfId="0" applyFont="1" applyFill="1" applyBorder="1" applyAlignment="1">
      <alignment horizontal="center" vertical="center" wrapText="1"/>
    </xf>
    <xf numFmtId="0" fontId="47" fillId="0" borderId="17" xfId="0" applyFont="1" applyBorder="1" applyAlignment="1">
      <alignment horizontal="center" vertical="center" wrapText="1"/>
    </xf>
    <xf numFmtId="0" fontId="46" fillId="0" borderId="17" xfId="0" applyFont="1" applyBorder="1" applyAlignment="1">
      <alignment horizontal="center" vertical="center" wrapText="1"/>
    </xf>
    <xf numFmtId="0" fontId="24" fillId="5" borderId="16"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48" fillId="5" borderId="16" xfId="0" applyFont="1" applyFill="1" applyBorder="1" applyAlignment="1">
      <alignment horizontal="left" vertical="center" wrapText="1"/>
    </xf>
    <xf numFmtId="0" fontId="48" fillId="5" borderId="2" xfId="0" applyFont="1" applyFill="1" applyBorder="1" applyAlignment="1">
      <alignment horizontal="left" vertical="center" wrapText="1"/>
    </xf>
    <xf numFmtId="0" fontId="24" fillId="5" borderId="10" xfId="2" applyFont="1" applyFill="1" applyBorder="1" applyAlignment="1">
      <alignment horizontal="center" vertical="center" wrapText="1"/>
    </xf>
    <xf numFmtId="0" fontId="0" fillId="0" borderId="12" xfId="0" applyBorder="1" applyAlignment="1">
      <alignment horizontal="center" vertical="center" wrapText="1"/>
    </xf>
    <xf numFmtId="0" fontId="48" fillId="5" borderId="16" xfId="0" applyFont="1" applyFill="1" applyBorder="1" applyAlignment="1">
      <alignment horizontal="center" vertical="center" wrapText="1"/>
    </xf>
    <xf numFmtId="0" fontId="48" fillId="5" borderId="17"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48" fillId="5" borderId="45" xfId="0" applyFont="1" applyFill="1" applyBorder="1" applyAlignment="1">
      <alignment vertical="center" wrapText="1"/>
    </xf>
    <xf numFmtId="0" fontId="54" fillId="5" borderId="46" xfId="0" applyFont="1" applyFill="1" applyBorder="1" applyAlignment="1">
      <alignment vertical="center" wrapText="1"/>
    </xf>
    <xf numFmtId="0" fontId="23" fillId="4" borderId="13" xfId="2" applyFont="1" applyFill="1" applyBorder="1" applyAlignment="1">
      <alignment horizontal="center" vertical="center" wrapText="1"/>
    </xf>
    <xf numFmtId="0" fontId="0" fillId="0" borderId="24" xfId="0" applyBorder="1" applyAlignment="1">
      <alignment horizontal="center" vertical="center" wrapText="1"/>
    </xf>
    <xf numFmtId="0" fontId="23" fillId="4" borderId="30" xfId="2" applyFont="1" applyFill="1" applyBorder="1" applyAlignment="1">
      <alignment horizontal="center" vertical="center" wrapText="1"/>
    </xf>
    <xf numFmtId="0" fontId="0" fillId="0" borderId="0" xfId="0">
      <alignment vertical="center"/>
    </xf>
    <xf numFmtId="0" fontId="48" fillId="5" borderId="37" xfId="2" applyFont="1" applyFill="1" applyBorder="1" applyAlignment="1">
      <alignment vertical="center" wrapText="1"/>
    </xf>
    <xf numFmtId="0" fontId="54" fillId="0" borderId="38" xfId="0" applyFont="1" applyBorder="1" applyAlignment="1">
      <alignment vertical="center" wrapText="1"/>
    </xf>
    <xf numFmtId="184" fontId="48" fillId="5" borderId="26" xfId="0" applyNumberFormat="1" applyFont="1" applyFill="1" applyBorder="1" applyAlignment="1">
      <alignment horizontal="left" vertical="center" wrapText="1"/>
    </xf>
    <xf numFmtId="0" fontId="54" fillId="5" borderId="27" xfId="0" applyFont="1" applyFill="1" applyBorder="1" applyAlignment="1">
      <alignment horizontal="left" vertical="center" wrapText="1"/>
    </xf>
    <xf numFmtId="0" fontId="48" fillId="5" borderId="1" xfId="0" applyFont="1" applyFill="1" applyBorder="1" applyAlignment="1">
      <alignment vertical="center" wrapText="1"/>
    </xf>
    <xf numFmtId="0" fontId="23" fillId="4" borderId="7" xfId="2" applyFont="1" applyFill="1" applyBorder="1" applyAlignment="1">
      <alignment horizontal="center" vertical="center" wrapText="1"/>
    </xf>
    <xf numFmtId="0" fontId="0" fillId="0" borderId="9" xfId="0" applyBorder="1" applyAlignment="1">
      <alignment horizontal="center" vertical="center" wrapText="1"/>
    </xf>
    <xf numFmtId="0" fontId="48" fillId="5" borderId="7" xfId="2" applyFont="1" applyFill="1" applyBorder="1" applyAlignment="1">
      <alignment vertical="center" wrapText="1"/>
    </xf>
    <xf numFmtId="0" fontId="54" fillId="0" borderId="9" xfId="0" applyFont="1" applyBorder="1" applyAlignment="1">
      <alignment vertical="center" wrapText="1"/>
    </xf>
    <xf numFmtId="0" fontId="48" fillId="5" borderId="16" xfId="0" applyFont="1" applyFill="1" applyBorder="1" applyAlignment="1">
      <alignment vertical="center" wrapText="1"/>
    </xf>
    <xf numFmtId="0" fontId="54" fillId="5" borderId="2" xfId="0" applyFont="1" applyFill="1" applyBorder="1" applyAlignment="1">
      <alignment vertical="center" wrapText="1"/>
    </xf>
    <xf numFmtId="0" fontId="20" fillId="0" borderId="30" xfId="0" applyFont="1" applyBorder="1" applyAlignment="1">
      <alignment horizontal="center" vertical="center" wrapText="1"/>
    </xf>
    <xf numFmtId="0" fontId="20" fillId="0" borderId="28" xfId="0" applyFont="1" applyBorder="1" applyAlignment="1">
      <alignment horizontal="center" vertical="center" wrapText="1"/>
    </xf>
    <xf numFmtId="184" fontId="48" fillId="5" borderId="52" xfId="0" applyNumberFormat="1" applyFont="1" applyFill="1" applyBorder="1" applyAlignment="1">
      <alignment horizontal="center" vertical="center" wrapText="1"/>
    </xf>
    <xf numFmtId="184" fontId="19" fillId="5" borderId="53" xfId="0" applyNumberFormat="1" applyFont="1" applyFill="1" applyBorder="1" applyAlignment="1">
      <alignment horizontal="center" vertical="center" wrapText="1"/>
    </xf>
    <xf numFmtId="184" fontId="19" fillId="5" borderId="54" xfId="0" applyNumberFormat="1" applyFont="1" applyFill="1" applyBorder="1" applyAlignment="1">
      <alignment horizontal="center" vertical="center" wrapText="1"/>
    </xf>
    <xf numFmtId="184" fontId="48" fillId="5" borderId="16" xfId="0" applyNumberFormat="1" applyFont="1" applyFill="1" applyBorder="1" applyAlignment="1">
      <alignment horizontal="center" vertical="center" wrapText="1"/>
    </xf>
    <xf numFmtId="184" fontId="19" fillId="5" borderId="17" xfId="0" applyNumberFormat="1" applyFont="1" applyFill="1" applyBorder="1" applyAlignment="1">
      <alignment horizontal="center" vertical="center" wrapText="1"/>
    </xf>
    <xf numFmtId="184" fontId="19" fillId="5" borderId="33" xfId="0" applyNumberFormat="1" applyFont="1" applyFill="1" applyBorder="1" applyAlignment="1">
      <alignment horizontal="center" vertical="center" wrapText="1"/>
    </xf>
    <xf numFmtId="179" fontId="48" fillId="5" borderId="57" xfId="2" applyNumberFormat="1" applyFont="1" applyFill="1" applyBorder="1" applyAlignment="1">
      <alignment horizontal="center" vertical="center" wrapText="1"/>
    </xf>
    <xf numFmtId="0" fontId="54" fillId="5" borderId="59" xfId="0" applyFont="1" applyFill="1" applyBorder="1" applyAlignment="1">
      <alignment horizontal="center" vertical="center" wrapText="1"/>
    </xf>
    <xf numFmtId="0" fontId="20" fillId="0" borderId="11" xfId="0" applyFont="1" applyBorder="1" applyAlignment="1">
      <alignment horizontal="center" vertical="center" wrapText="1"/>
    </xf>
    <xf numFmtId="184" fontId="24" fillId="5" borderId="16" xfId="0" applyNumberFormat="1" applyFont="1" applyFill="1" applyBorder="1" applyAlignment="1">
      <alignment horizontal="center" vertical="center" wrapText="1"/>
    </xf>
    <xf numFmtId="184" fontId="20" fillId="5" borderId="17" xfId="0" applyNumberFormat="1" applyFont="1" applyFill="1" applyBorder="1" applyAlignment="1">
      <alignment horizontal="center" vertical="center" wrapText="1"/>
    </xf>
    <xf numFmtId="184" fontId="20" fillId="5" borderId="33" xfId="0" applyNumberFormat="1" applyFont="1" applyFill="1" applyBorder="1" applyAlignment="1">
      <alignment horizontal="center" vertical="center" wrapText="1"/>
    </xf>
    <xf numFmtId="184" fontId="48" fillId="5" borderId="17" xfId="0" applyNumberFormat="1" applyFont="1" applyFill="1" applyBorder="1" applyAlignment="1">
      <alignment horizontal="center" vertical="center" wrapText="1"/>
    </xf>
    <xf numFmtId="184" fontId="48" fillId="5" borderId="33" xfId="0" applyNumberFormat="1" applyFont="1" applyFill="1" applyBorder="1" applyAlignment="1">
      <alignment horizontal="center" vertical="center" wrapText="1"/>
    </xf>
    <xf numFmtId="0" fontId="23" fillId="4" borderId="28" xfId="2" applyFont="1" applyFill="1" applyBorder="1" applyAlignment="1">
      <alignment horizontal="center" vertical="center" wrapText="1"/>
    </xf>
    <xf numFmtId="0" fontId="0" fillId="0" borderId="29" xfId="0" applyBorder="1">
      <alignment vertical="center"/>
    </xf>
    <xf numFmtId="179" fontId="24" fillId="5" borderId="57" xfId="2" applyNumberFormat="1" applyFont="1" applyFill="1" applyBorder="1" applyAlignment="1">
      <alignment horizontal="center" vertical="center" wrapText="1"/>
    </xf>
    <xf numFmtId="0" fontId="0" fillId="5" borderId="59" xfId="0" applyFill="1" applyBorder="1" applyAlignment="1">
      <alignment horizontal="center" vertical="center" wrapText="1"/>
    </xf>
    <xf numFmtId="179" fontId="48" fillId="5" borderId="10" xfId="2" applyNumberFormat="1" applyFont="1" applyFill="1" applyBorder="1" applyAlignment="1">
      <alignment horizontal="center" vertical="center" wrapText="1"/>
    </xf>
    <xf numFmtId="0" fontId="54" fillId="5" borderId="12" xfId="0" applyFont="1" applyFill="1" applyBorder="1" applyAlignment="1">
      <alignment horizontal="center" vertical="center" wrapText="1"/>
    </xf>
    <xf numFmtId="0" fontId="7" fillId="3" borderId="0" xfId="0" applyFont="1" applyFill="1">
      <alignment vertical="center"/>
    </xf>
    <xf numFmtId="0" fontId="7" fillId="3" borderId="0" xfId="0" applyFont="1" applyFill="1" applyAlignment="1">
      <alignment horizontal="right" vertical="center"/>
    </xf>
    <xf numFmtId="0" fontId="15" fillId="5" borderId="7" xfId="0" applyFont="1" applyFill="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15" fillId="5" borderId="13" xfId="0" applyFont="1" applyFill="1" applyBorder="1" applyAlignment="1">
      <alignment vertical="center" wrapText="1"/>
    </xf>
    <xf numFmtId="0" fontId="20" fillId="0" borderId="23" xfId="0" applyFont="1" applyBorder="1" applyAlignment="1">
      <alignment vertical="center" wrapText="1"/>
    </xf>
    <xf numFmtId="0" fontId="20" fillId="0" borderId="24" xfId="0" applyFont="1" applyBorder="1" applyAlignment="1">
      <alignment vertical="center" wrapText="1"/>
    </xf>
  </cellXfs>
  <cellStyles count="3">
    <cellStyle name="桁区切り" xfId="1" builtinId="6"/>
    <cellStyle name="標準" xfId="0" builtinId="0"/>
    <cellStyle name="標準 2" xfId="2" xr:uid="{A3CD4017-F4D2-4103-8ED1-C5C4073C81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9"/>
  <sheetViews>
    <sheetView showGridLines="0" tabSelected="1" view="pageBreakPreview" zoomScale="69" zoomScaleNormal="60" workbookViewId="0"/>
  </sheetViews>
  <sheetFormatPr defaultColWidth="9" defaultRowHeight="14" x14ac:dyDescent="0.2"/>
  <cols>
    <col min="1" max="1" width="3.6328125" style="1" customWidth="1"/>
    <col min="2" max="2" width="15.6328125" style="1" customWidth="1"/>
    <col min="3" max="3" width="16.90625" style="1" customWidth="1"/>
    <col min="4" max="4" width="32.08984375" style="1" customWidth="1"/>
    <col min="5" max="5" width="14.08984375" style="1" customWidth="1"/>
    <col min="6" max="6" width="15.90625" style="1" customWidth="1"/>
    <col min="7" max="7" width="15.453125" style="1" customWidth="1"/>
    <col min="8" max="8" width="21.36328125" style="1" customWidth="1"/>
    <col min="9" max="9" width="100.54296875" style="1" customWidth="1"/>
    <col min="10" max="10" width="16.81640625" style="1" customWidth="1"/>
    <col min="11" max="11" width="15.36328125" style="1" customWidth="1"/>
    <col min="12" max="16384" width="9" style="1"/>
  </cols>
  <sheetData>
    <row r="1" spans="1:11" ht="18" customHeight="1" x14ac:dyDescent="0.2">
      <c r="K1" s="6" t="s">
        <v>44</v>
      </c>
    </row>
    <row r="2" spans="1:11" ht="27.75" customHeight="1" x14ac:dyDescent="0.2">
      <c r="A2" s="8" t="s">
        <v>42</v>
      </c>
      <c r="B2" s="9"/>
      <c r="C2" s="9"/>
      <c r="D2" s="9"/>
      <c r="E2" s="9"/>
      <c r="F2" s="9"/>
      <c r="G2" s="9"/>
      <c r="H2" s="9"/>
      <c r="I2" s="9"/>
      <c r="J2" s="9"/>
      <c r="K2" s="10"/>
    </row>
    <row r="4" spans="1:11" ht="18.75" customHeight="1" x14ac:dyDescent="0.2">
      <c r="A4" s="7" t="s">
        <v>9</v>
      </c>
      <c r="B4" s="2"/>
    </row>
    <row r="5" spans="1:11" ht="18.75" customHeight="1" x14ac:dyDescent="0.2">
      <c r="A5" s="2"/>
      <c r="B5" s="11" t="s">
        <v>13</v>
      </c>
      <c r="C5" s="11" t="s">
        <v>14</v>
      </c>
      <c r="D5" s="11" t="s">
        <v>15</v>
      </c>
      <c r="E5" s="11" t="s">
        <v>16</v>
      </c>
      <c r="F5" s="11" t="s">
        <v>17</v>
      </c>
      <c r="G5" s="11" t="s">
        <v>18</v>
      </c>
      <c r="H5" s="11" t="s">
        <v>19</v>
      </c>
      <c r="I5" s="11" t="s">
        <v>20</v>
      </c>
      <c r="J5" s="11" t="s">
        <v>21</v>
      </c>
      <c r="K5" s="11" t="s">
        <v>22</v>
      </c>
    </row>
    <row r="6" spans="1:11" s="3" customFormat="1" ht="39" customHeight="1" x14ac:dyDescent="0.2">
      <c r="B6" s="11" t="s">
        <v>23</v>
      </c>
      <c r="C6" s="11" t="s">
        <v>24</v>
      </c>
      <c r="D6" s="11" t="s">
        <v>25</v>
      </c>
      <c r="E6" s="11" t="s">
        <v>26</v>
      </c>
      <c r="F6" s="11" t="s">
        <v>27</v>
      </c>
      <c r="G6" s="11" t="s">
        <v>28</v>
      </c>
      <c r="H6" s="11" t="s">
        <v>29</v>
      </c>
      <c r="I6" s="11" t="s">
        <v>30</v>
      </c>
      <c r="J6" s="11" t="s">
        <v>31</v>
      </c>
      <c r="K6" s="11" t="s">
        <v>32</v>
      </c>
    </row>
    <row r="7" spans="1:11" ht="76.400000000000006" customHeight="1" x14ac:dyDescent="0.2">
      <c r="B7" s="112" t="s">
        <v>59</v>
      </c>
      <c r="C7" s="26" t="s">
        <v>130</v>
      </c>
      <c r="D7" s="27" t="s">
        <v>198</v>
      </c>
      <c r="E7" s="26">
        <v>2</v>
      </c>
      <c r="F7" s="26" t="s">
        <v>79</v>
      </c>
      <c r="G7" s="28" t="s">
        <v>37</v>
      </c>
      <c r="H7" s="31" t="s">
        <v>140</v>
      </c>
      <c r="I7" s="113" t="s">
        <v>199</v>
      </c>
      <c r="J7" s="31"/>
      <c r="K7" s="17"/>
    </row>
    <row r="8" spans="1:11" ht="103.4" customHeight="1" x14ac:dyDescent="0.2">
      <c r="B8" s="112" t="s">
        <v>59</v>
      </c>
      <c r="C8" s="26" t="s">
        <v>131</v>
      </c>
      <c r="D8" s="27" t="s">
        <v>200</v>
      </c>
      <c r="E8" s="26">
        <v>10</v>
      </c>
      <c r="F8" s="26" t="s">
        <v>79</v>
      </c>
      <c r="G8" s="28" t="s">
        <v>37</v>
      </c>
      <c r="H8" s="31" t="s">
        <v>140</v>
      </c>
      <c r="I8" s="113" t="s">
        <v>201</v>
      </c>
      <c r="J8" s="31"/>
      <c r="K8" s="17"/>
    </row>
    <row r="9" spans="1:11" ht="113.5" customHeight="1" x14ac:dyDescent="0.2">
      <c r="B9" s="114" t="s">
        <v>45</v>
      </c>
      <c r="C9" s="107" t="s">
        <v>176</v>
      </c>
      <c r="D9" s="27" t="s">
        <v>83</v>
      </c>
      <c r="E9" s="26" t="s">
        <v>84</v>
      </c>
      <c r="F9" s="26" t="s">
        <v>46</v>
      </c>
      <c r="G9" s="28" t="s">
        <v>37</v>
      </c>
      <c r="H9" s="31" t="s">
        <v>47</v>
      </c>
      <c r="I9" s="87" t="s">
        <v>262</v>
      </c>
      <c r="J9" s="31" t="s">
        <v>49</v>
      </c>
      <c r="K9" s="17" t="s">
        <v>143</v>
      </c>
    </row>
    <row r="10" spans="1:11" ht="112.4" customHeight="1" x14ac:dyDescent="0.2">
      <c r="B10" s="114" t="s">
        <v>190</v>
      </c>
      <c r="C10" s="26" t="s">
        <v>132</v>
      </c>
      <c r="D10" s="27" t="s">
        <v>85</v>
      </c>
      <c r="E10" s="26" t="s">
        <v>84</v>
      </c>
      <c r="F10" s="26" t="s">
        <v>84</v>
      </c>
      <c r="G10" s="28" t="s">
        <v>37</v>
      </c>
      <c r="H10" s="31" t="s">
        <v>47</v>
      </c>
      <c r="I10" s="32" t="s">
        <v>86</v>
      </c>
      <c r="J10" s="33" t="s">
        <v>48</v>
      </c>
      <c r="K10" s="17" t="s">
        <v>143</v>
      </c>
    </row>
    <row r="11" spans="1:11" ht="304.39999999999998" customHeight="1" x14ac:dyDescent="0.2">
      <c r="B11" s="114" t="s">
        <v>191</v>
      </c>
      <c r="C11" s="26" t="s">
        <v>87</v>
      </c>
      <c r="D11" s="27" t="s">
        <v>202</v>
      </c>
      <c r="E11" s="30"/>
      <c r="F11" s="26" t="s">
        <v>50</v>
      </c>
      <c r="G11" s="31" t="s">
        <v>52</v>
      </c>
      <c r="H11" s="31" t="s">
        <v>53</v>
      </c>
      <c r="I11" s="17" t="s">
        <v>54</v>
      </c>
      <c r="J11" s="16" t="s">
        <v>145</v>
      </c>
      <c r="K11" s="28"/>
    </row>
    <row r="12" spans="1:11" ht="264.75" customHeight="1" x14ac:dyDescent="0.2">
      <c r="B12" s="114" t="s">
        <v>192</v>
      </c>
      <c r="C12" s="26" t="s">
        <v>88</v>
      </c>
      <c r="D12" s="27" t="s">
        <v>203</v>
      </c>
      <c r="E12" s="30"/>
      <c r="F12" s="27" t="s">
        <v>51</v>
      </c>
      <c r="G12" s="31" t="s">
        <v>52</v>
      </c>
      <c r="H12" s="31" t="s">
        <v>53</v>
      </c>
      <c r="I12" s="15" t="s">
        <v>55</v>
      </c>
      <c r="J12" s="16" t="s">
        <v>145</v>
      </c>
      <c r="K12" s="17"/>
    </row>
    <row r="13" spans="1:11" ht="8.25" customHeight="1" x14ac:dyDescent="0.2"/>
    <row r="14" spans="1:11" ht="20.25" customHeight="1" x14ac:dyDescent="0.2">
      <c r="A14" s="7" t="s">
        <v>10</v>
      </c>
    </row>
    <row r="15" spans="1:11" ht="20.25" customHeight="1" x14ac:dyDescent="0.2">
      <c r="B15" s="11" t="s">
        <v>13</v>
      </c>
      <c r="C15" s="187" t="s">
        <v>14</v>
      </c>
      <c r="D15" s="187"/>
      <c r="E15" s="11" t="s">
        <v>15</v>
      </c>
      <c r="F15" s="11" t="s">
        <v>16</v>
      </c>
      <c r="G15" s="187" t="s">
        <v>17</v>
      </c>
      <c r="H15" s="187"/>
      <c r="I15" s="187"/>
      <c r="J15" s="187" t="s">
        <v>18</v>
      </c>
      <c r="K15" s="187"/>
    </row>
    <row r="16" spans="1:11" ht="39" customHeight="1" x14ac:dyDescent="0.2">
      <c r="B16" s="11" t="s">
        <v>24</v>
      </c>
      <c r="C16" s="187" t="s">
        <v>25</v>
      </c>
      <c r="D16" s="187"/>
      <c r="E16" s="11" t="s">
        <v>26</v>
      </c>
      <c r="F16" s="11" t="s">
        <v>27</v>
      </c>
      <c r="G16" s="187" t="s">
        <v>29</v>
      </c>
      <c r="H16" s="187"/>
      <c r="I16" s="187"/>
      <c r="J16" s="187" t="s">
        <v>32</v>
      </c>
      <c r="K16" s="187"/>
    </row>
    <row r="17" spans="1:11" ht="103.4" customHeight="1" x14ac:dyDescent="0.2">
      <c r="B17" s="26" t="s">
        <v>146</v>
      </c>
      <c r="C17" s="181" t="s">
        <v>147</v>
      </c>
      <c r="D17" s="181"/>
      <c r="E17" s="108"/>
      <c r="F17" s="35" t="s">
        <v>79</v>
      </c>
      <c r="G17" s="191" t="s">
        <v>204</v>
      </c>
      <c r="H17" s="191"/>
      <c r="I17" s="191"/>
      <c r="J17" s="195"/>
      <c r="K17" s="195"/>
    </row>
    <row r="18" spans="1:11" ht="103.4" customHeight="1" x14ac:dyDescent="0.2">
      <c r="B18" s="26" t="s">
        <v>187</v>
      </c>
      <c r="C18" s="181" t="s">
        <v>186</v>
      </c>
      <c r="D18" s="181"/>
      <c r="E18" s="108"/>
      <c r="F18" s="35" t="s">
        <v>79</v>
      </c>
      <c r="G18" s="191" t="s">
        <v>204</v>
      </c>
      <c r="H18" s="191"/>
      <c r="I18" s="191"/>
      <c r="J18" s="195"/>
      <c r="K18" s="195"/>
    </row>
    <row r="19" spans="1:11" ht="310.75" customHeight="1" x14ac:dyDescent="0.2">
      <c r="B19" s="26" t="s">
        <v>177</v>
      </c>
      <c r="C19" s="181" t="s">
        <v>205</v>
      </c>
      <c r="D19" s="181"/>
      <c r="E19" s="35" t="s">
        <v>79</v>
      </c>
      <c r="F19" s="35" t="s">
        <v>79</v>
      </c>
      <c r="G19" s="191" t="s">
        <v>206</v>
      </c>
      <c r="H19" s="191"/>
      <c r="I19" s="191"/>
      <c r="J19" s="196" t="s">
        <v>141</v>
      </c>
      <c r="K19" s="196"/>
    </row>
    <row r="20" spans="1:11" ht="86.5" customHeight="1" x14ac:dyDescent="0.2">
      <c r="B20" s="26" t="s">
        <v>80</v>
      </c>
      <c r="C20" s="193" t="s">
        <v>230</v>
      </c>
      <c r="D20" s="193"/>
      <c r="E20" s="29">
        <v>28</v>
      </c>
      <c r="F20" s="35" t="s">
        <v>81</v>
      </c>
      <c r="G20" s="191" t="s">
        <v>82</v>
      </c>
      <c r="H20" s="191"/>
      <c r="I20" s="191"/>
      <c r="J20" s="195"/>
      <c r="K20" s="195"/>
    </row>
    <row r="21" spans="1:11" ht="73.400000000000006" customHeight="1" x14ac:dyDescent="0.2">
      <c r="B21" s="26" t="s">
        <v>89</v>
      </c>
      <c r="C21" s="193" t="s">
        <v>231</v>
      </c>
      <c r="D21" s="193"/>
      <c r="E21" s="34">
        <v>0.1</v>
      </c>
      <c r="F21" s="35" t="s">
        <v>79</v>
      </c>
      <c r="G21" s="191" t="s">
        <v>90</v>
      </c>
      <c r="H21" s="191"/>
      <c r="I21" s="191"/>
      <c r="J21" s="195"/>
      <c r="K21" s="195"/>
    </row>
    <row r="22" spans="1:11" ht="76.400000000000006" customHeight="1" x14ac:dyDescent="0.2">
      <c r="B22" s="26" t="s">
        <v>91</v>
      </c>
      <c r="C22" s="181" t="s">
        <v>94</v>
      </c>
      <c r="D22" s="181"/>
      <c r="E22" s="34">
        <v>0.5</v>
      </c>
      <c r="F22" s="36" t="s">
        <v>92</v>
      </c>
      <c r="G22" s="191" t="s">
        <v>95</v>
      </c>
      <c r="H22" s="191"/>
      <c r="I22" s="191"/>
      <c r="J22" s="195"/>
      <c r="K22" s="195"/>
    </row>
    <row r="23" spans="1:11" ht="81" customHeight="1" x14ac:dyDescent="0.2">
      <c r="B23" s="26" t="s">
        <v>93</v>
      </c>
      <c r="C23" s="193" t="s">
        <v>263</v>
      </c>
      <c r="D23" s="193"/>
      <c r="E23" s="34">
        <v>0.5</v>
      </c>
      <c r="F23" s="36" t="s">
        <v>96</v>
      </c>
      <c r="G23" s="191" t="s">
        <v>95</v>
      </c>
      <c r="H23" s="191"/>
      <c r="I23" s="191"/>
      <c r="J23" s="195"/>
      <c r="K23" s="195"/>
    </row>
    <row r="24" spans="1:11" ht="106.4" customHeight="1" x14ac:dyDescent="0.2">
      <c r="B24" s="26" t="s">
        <v>97</v>
      </c>
      <c r="C24" s="181" t="s">
        <v>98</v>
      </c>
      <c r="D24" s="181"/>
      <c r="E24" s="34">
        <v>1</v>
      </c>
      <c r="F24" s="36" t="s">
        <v>96</v>
      </c>
      <c r="G24" s="191" t="s">
        <v>99</v>
      </c>
      <c r="H24" s="191"/>
      <c r="I24" s="191"/>
      <c r="J24" s="195"/>
      <c r="K24" s="195"/>
    </row>
    <row r="25" spans="1:11" ht="145" customHeight="1" x14ac:dyDescent="0.2">
      <c r="B25" s="26" t="s">
        <v>100</v>
      </c>
      <c r="C25" s="181" t="s">
        <v>101</v>
      </c>
      <c r="D25" s="181"/>
      <c r="E25" s="34">
        <v>0.5</v>
      </c>
      <c r="F25" s="36" t="s">
        <v>96</v>
      </c>
      <c r="G25" s="192" t="s">
        <v>207</v>
      </c>
      <c r="H25" s="192"/>
      <c r="I25" s="192"/>
      <c r="J25" s="195"/>
      <c r="K25" s="195"/>
    </row>
    <row r="26" spans="1:11" ht="339" customHeight="1" x14ac:dyDescent="0.2">
      <c r="B26" s="26" t="s">
        <v>102</v>
      </c>
      <c r="C26" s="181" t="s">
        <v>133</v>
      </c>
      <c r="D26" s="181"/>
      <c r="E26" s="90" t="s">
        <v>144</v>
      </c>
      <c r="F26" s="36" t="s">
        <v>96</v>
      </c>
      <c r="G26" s="197" t="s">
        <v>208</v>
      </c>
      <c r="H26" s="198"/>
      <c r="I26" s="199"/>
      <c r="J26" s="195" t="s">
        <v>143</v>
      </c>
      <c r="K26" s="195"/>
    </row>
    <row r="27" spans="1:11" ht="137.5" customHeight="1" x14ac:dyDescent="0.2">
      <c r="B27" s="26" t="s">
        <v>103</v>
      </c>
      <c r="C27" s="181" t="s">
        <v>210</v>
      </c>
      <c r="D27" s="181"/>
      <c r="E27" s="34"/>
      <c r="F27" s="36" t="s">
        <v>104</v>
      </c>
      <c r="G27" s="197" t="s">
        <v>209</v>
      </c>
      <c r="H27" s="198"/>
      <c r="I27" s="199"/>
      <c r="J27" s="195" t="s">
        <v>142</v>
      </c>
      <c r="K27" s="195"/>
    </row>
    <row r="28" spans="1:11" ht="372" customHeight="1" x14ac:dyDescent="0.2">
      <c r="B28" s="26" t="s">
        <v>180</v>
      </c>
      <c r="C28" s="181" t="s">
        <v>211</v>
      </c>
      <c r="D28" s="181"/>
      <c r="E28" s="89"/>
      <c r="F28" s="36" t="s">
        <v>105</v>
      </c>
      <c r="G28" s="194" t="s">
        <v>212</v>
      </c>
      <c r="H28" s="194"/>
      <c r="I28" s="194"/>
      <c r="J28" s="195"/>
      <c r="K28" s="195"/>
    </row>
    <row r="29" spans="1:11" ht="130.4" customHeight="1" x14ac:dyDescent="0.2">
      <c r="B29" s="26" t="s">
        <v>179</v>
      </c>
      <c r="C29" s="184" t="s">
        <v>134</v>
      </c>
      <c r="D29" s="185"/>
      <c r="E29" s="89"/>
      <c r="F29" s="36" t="s">
        <v>106</v>
      </c>
      <c r="G29" s="200" t="s">
        <v>107</v>
      </c>
      <c r="H29" s="201"/>
      <c r="I29" s="202"/>
      <c r="J29" s="195"/>
      <c r="K29" s="195"/>
    </row>
    <row r="30" spans="1:11" ht="120.75" customHeight="1" x14ac:dyDescent="0.2">
      <c r="B30" s="26" t="s">
        <v>178</v>
      </c>
      <c r="C30" s="182" t="s">
        <v>229</v>
      </c>
      <c r="D30" s="183"/>
      <c r="E30" s="89"/>
      <c r="F30" s="36" t="s">
        <v>108</v>
      </c>
      <c r="G30" s="200" t="s">
        <v>109</v>
      </c>
      <c r="H30" s="201"/>
      <c r="I30" s="202"/>
      <c r="J30" s="195"/>
      <c r="K30" s="195"/>
    </row>
    <row r="31" spans="1:11" ht="6.75" customHeight="1" x14ac:dyDescent="0.2"/>
    <row r="32" spans="1:11" ht="18.75" customHeight="1" x14ac:dyDescent="0.2">
      <c r="A32" s="7" t="s">
        <v>11</v>
      </c>
      <c r="B32" s="2"/>
    </row>
    <row r="33" spans="1:10" ht="20.5" thickBot="1" x14ac:dyDescent="0.25">
      <c r="B33" s="188" t="s">
        <v>39</v>
      </c>
      <c r="C33" s="188"/>
      <c r="D33" s="12" t="s">
        <v>27</v>
      </c>
    </row>
    <row r="34" spans="1:10" ht="21" thickBot="1" x14ac:dyDescent="0.25">
      <c r="B34" s="189">
        <f>ROUNDDOWN('PMS(calc_process)'!G6, 0)</f>
        <v>0</v>
      </c>
      <c r="C34" s="190"/>
      <c r="D34" s="13" t="s">
        <v>43</v>
      </c>
    </row>
    <row r="35" spans="1:10" ht="20.25" customHeight="1" x14ac:dyDescent="0.2">
      <c r="F35" s="4"/>
      <c r="G35" s="4"/>
    </row>
    <row r="36" spans="1:10" ht="18.75" customHeight="1" x14ac:dyDescent="0.2">
      <c r="A36" s="7" t="s">
        <v>12</v>
      </c>
    </row>
    <row r="37" spans="1:10" ht="18" customHeight="1" x14ac:dyDescent="0.2">
      <c r="B37" s="14" t="s">
        <v>34</v>
      </c>
      <c r="C37" s="186" t="s">
        <v>35</v>
      </c>
      <c r="D37" s="186"/>
      <c r="E37" s="186"/>
      <c r="F37" s="186"/>
      <c r="G37" s="186"/>
      <c r="H37" s="186"/>
      <c r="I37" s="186"/>
      <c r="J37" s="5"/>
    </row>
    <row r="38" spans="1:10" ht="18" customHeight="1" x14ac:dyDescent="0.2">
      <c r="B38" s="14" t="s">
        <v>33</v>
      </c>
      <c r="C38" s="186" t="s">
        <v>36</v>
      </c>
      <c r="D38" s="186"/>
      <c r="E38" s="186"/>
      <c r="F38" s="186"/>
      <c r="G38" s="186"/>
      <c r="H38" s="186"/>
      <c r="I38" s="186"/>
      <c r="J38" s="5"/>
    </row>
    <row r="39" spans="1:10" ht="18" customHeight="1" x14ac:dyDescent="0.2">
      <c r="B39" s="14" t="s">
        <v>37</v>
      </c>
      <c r="C39" s="186" t="s">
        <v>38</v>
      </c>
      <c r="D39" s="186"/>
      <c r="E39" s="186"/>
      <c r="F39" s="186"/>
      <c r="G39" s="186"/>
      <c r="H39" s="186"/>
      <c r="I39" s="186"/>
      <c r="J39" s="5"/>
    </row>
  </sheetData>
  <mergeCells count="53">
    <mergeCell ref="C18:D18"/>
    <mergeCell ref="G18:I18"/>
    <mergeCell ref="J18:K18"/>
    <mergeCell ref="J29:K29"/>
    <mergeCell ref="J30:K30"/>
    <mergeCell ref="J23:K23"/>
    <mergeCell ref="G24:I24"/>
    <mergeCell ref="J24:K24"/>
    <mergeCell ref="J25:K25"/>
    <mergeCell ref="G26:I26"/>
    <mergeCell ref="J26:K26"/>
    <mergeCell ref="G27:I27"/>
    <mergeCell ref="J27:K27"/>
    <mergeCell ref="G30:I30"/>
    <mergeCell ref="G29:I29"/>
    <mergeCell ref="C24:D24"/>
    <mergeCell ref="J15:K15"/>
    <mergeCell ref="J16:K16"/>
    <mergeCell ref="G15:I15"/>
    <mergeCell ref="G16:I16"/>
    <mergeCell ref="G28:I28"/>
    <mergeCell ref="J28:K28"/>
    <mergeCell ref="G17:I17"/>
    <mergeCell ref="J17:K17"/>
    <mergeCell ref="G19:I19"/>
    <mergeCell ref="J19:K19"/>
    <mergeCell ref="G20:I20"/>
    <mergeCell ref="J20:K20"/>
    <mergeCell ref="G21:I21"/>
    <mergeCell ref="J21:K21"/>
    <mergeCell ref="J22:K22"/>
    <mergeCell ref="G23:I23"/>
    <mergeCell ref="C38:I38"/>
    <mergeCell ref="C39:I39"/>
    <mergeCell ref="C15:D15"/>
    <mergeCell ref="C16:D16"/>
    <mergeCell ref="B33:C33"/>
    <mergeCell ref="B34:C34"/>
    <mergeCell ref="C37:I37"/>
    <mergeCell ref="C28:D28"/>
    <mergeCell ref="C17:D17"/>
    <mergeCell ref="G22:I22"/>
    <mergeCell ref="G25:I25"/>
    <mergeCell ref="C19:D19"/>
    <mergeCell ref="C20:D20"/>
    <mergeCell ref="C21:D21"/>
    <mergeCell ref="C22:D22"/>
    <mergeCell ref="C23:D23"/>
    <mergeCell ref="C25:D25"/>
    <mergeCell ref="C26:D26"/>
    <mergeCell ref="C30:D30"/>
    <mergeCell ref="C29:D29"/>
    <mergeCell ref="C27:D27"/>
  </mergeCells>
  <phoneticPr fontId="3"/>
  <pageMargins left="0.70866141732283472" right="0.70866141732283472" top="0.74803149606299213" bottom="0.74803149606299213" header="0.31496062992125984" footer="0.31496062992125984"/>
  <pageSetup paperSize="9" scale="1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6E861-535A-4E44-A800-08335DD8E678}">
  <sheetPr>
    <tabColor theme="3" tint="0.39997558519241921"/>
  </sheetPr>
  <dimension ref="A1:O80"/>
  <sheetViews>
    <sheetView view="pageBreakPreview" zoomScale="81" zoomScaleNormal="100" zoomScaleSheetLayoutView="85" workbookViewId="0"/>
  </sheetViews>
  <sheetFormatPr defaultColWidth="8.90625" defaultRowHeight="17.5" x14ac:dyDescent="0.2"/>
  <cols>
    <col min="1" max="1" width="16" style="19" customWidth="1"/>
    <col min="2" max="2" width="21.36328125" style="19" customWidth="1"/>
    <col min="3" max="3" width="20" style="19" customWidth="1"/>
    <col min="4" max="4" width="32.08984375" style="19" customWidth="1"/>
    <col min="5" max="5" width="14.453125" style="19" customWidth="1"/>
    <col min="6" max="6" width="19" style="19" customWidth="1"/>
    <col min="7" max="8" width="20" style="19" customWidth="1"/>
    <col min="9" max="10" width="8.90625" style="19"/>
    <col min="11" max="11" width="11.54296875" style="19" bestFit="1" customWidth="1"/>
    <col min="12" max="19" width="8.90625" style="19"/>
    <col min="20" max="20" width="8.90625" style="19" customWidth="1"/>
    <col min="21" max="16384" width="8.90625" style="19"/>
  </cols>
  <sheetData>
    <row r="1" spans="1:15" x14ac:dyDescent="0.2">
      <c r="A1" s="18"/>
      <c r="B1" s="18"/>
      <c r="C1" s="18"/>
      <c r="D1" s="18"/>
      <c r="E1" s="18"/>
      <c r="F1" s="18"/>
      <c r="G1" s="46"/>
      <c r="H1" s="46" t="str">
        <f>'PMS(input)'!K1</f>
        <v>JCM_TN_F_PMS_ver01.0</v>
      </c>
      <c r="I1" s="18"/>
      <c r="J1" s="18"/>
      <c r="K1" s="18"/>
      <c r="L1" s="18"/>
      <c r="M1" s="18"/>
      <c r="N1" s="18"/>
    </row>
    <row r="2" spans="1:15" s="18" customFormat="1" ht="18" x14ac:dyDescent="0.2">
      <c r="A2" s="20" t="s">
        <v>56</v>
      </c>
      <c r="B2" s="20"/>
      <c r="C2" s="20"/>
      <c r="D2" s="20"/>
      <c r="E2" s="20"/>
      <c r="F2" s="20"/>
      <c r="G2" s="20"/>
      <c r="H2" s="20"/>
    </row>
    <row r="3" spans="1:15" x14ac:dyDescent="0.2">
      <c r="A3" s="18"/>
      <c r="B3" s="18"/>
      <c r="C3" s="18"/>
      <c r="D3" s="18"/>
      <c r="E3" s="18"/>
      <c r="F3" s="18"/>
      <c r="G3" s="18"/>
      <c r="H3" s="18"/>
      <c r="I3" s="18"/>
      <c r="J3" s="18"/>
      <c r="K3" s="18"/>
      <c r="L3" s="18"/>
      <c r="M3" s="18"/>
      <c r="N3" s="18"/>
      <c r="O3" s="18"/>
    </row>
    <row r="4" spans="1:15" ht="18" x14ac:dyDescent="0.2">
      <c r="A4" s="116" t="s">
        <v>216</v>
      </c>
      <c r="B4" s="7"/>
      <c r="C4" s="18"/>
      <c r="D4" s="18"/>
      <c r="E4" s="18"/>
      <c r="F4" s="18"/>
      <c r="G4" s="18"/>
      <c r="H4" s="18"/>
      <c r="I4" s="18"/>
      <c r="J4" s="18"/>
      <c r="K4" s="18"/>
      <c r="L4" s="18"/>
      <c r="M4" s="18"/>
      <c r="N4" s="18"/>
      <c r="O4" s="18"/>
    </row>
    <row r="5" spans="1:15" ht="60" customHeight="1" x14ac:dyDescent="0.2">
      <c r="A5" s="47"/>
      <c r="B5" s="48"/>
      <c r="C5" s="211" t="s">
        <v>214</v>
      </c>
      <c r="D5" s="213"/>
      <c r="E5" s="213"/>
      <c r="F5" s="213"/>
      <c r="G5" s="211" t="s">
        <v>215</v>
      </c>
      <c r="H5" s="212"/>
      <c r="I5" s="18"/>
      <c r="J5" s="18"/>
      <c r="K5" s="18"/>
      <c r="L5" s="18"/>
      <c r="M5" s="18"/>
      <c r="N5" s="18"/>
      <c r="O5" s="18"/>
    </row>
    <row r="6" spans="1:15" ht="43.5" customHeight="1" x14ac:dyDescent="0.2">
      <c r="A6" s="21" t="s">
        <v>25</v>
      </c>
      <c r="B6" s="22" t="s">
        <v>60</v>
      </c>
      <c r="C6" s="75" t="s">
        <v>111</v>
      </c>
      <c r="D6" s="214" t="s">
        <v>135</v>
      </c>
      <c r="E6" s="215"/>
      <c r="F6" s="75" t="s">
        <v>136</v>
      </c>
      <c r="G6" s="75" t="s">
        <v>137</v>
      </c>
      <c r="H6" s="75" t="s">
        <v>73</v>
      </c>
      <c r="I6" s="18"/>
      <c r="J6" s="18"/>
      <c r="K6" s="18"/>
      <c r="L6" s="18"/>
      <c r="M6" s="18"/>
      <c r="N6" s="18"/>
      <c r="O6" s="18"/>
    </row>
    <row r="7" spans="1:15" ht="202" customHeight="1" x14ac:dyDescent="0.2">
      <c r="A7" s="21" t="s">
        <v>24</v>
      </c>
      <c r="B7" s="115" t="s">
        <v>213</v>
      </c>
      <c r="C7" s="117" t="s">
        <v>217</v>
      </c>
      <c r="D7" s="216" t="s">
        <v>218</v>
      </c>
      <c r="E7" s="217"/>
      <c r="F7" s="118" t="s">
        <v>219</v>
      </c>
      <c r="G7" s="76" t="s">
        <v>139</v>
      </c>
      <c r="H7" s="76" t="s">
        <v>138</v>
      </c>
      <c r="I7" s="18"/>
      <c r="J7" s="18"/>
      <c r="K7" s="18"/>
      <c r="L7" s="18"/>
      <c r="M7" s="18"/>
      <c r="N7" s="18"/>
      <c r="O7" s="18"/>
    </row>
    <row r="8" spans="1:15" ht="36" x14ac:dyDescent="0.2">
      <c r="A8" s="21" t="s">
        <v>1</v>
      </c>
      <c r="B8" s="22" t="s">
        <v>61</v>
      </c>
      <c r="C8" s="75" t="s">
        <v>62</v>
      </c>
      <c r="D8" s="75" t="s">
        <v>112</v>
      </c>
      <c r="E8" s="75" t="s">
        <v>63</v>
      </c>
      <c r="F8" s="75" t="s">
        <v>62</v>
      </c>
      <c r="G8" s="75" t="s">
        <v>63</v>
      </c>
      <c r="H8" s="75" t="s">
        <v>71</v>
      </c>
      <c r="I8" s="18"/>
      <c r="J8" s="18"/>
      <c r="K8" s="18"/>
      <c r="L8" s="18"/>
      <c r="M8" s="18"/>
      <c r="N8" s="18"/>
      <c r="O8" s="18"/>
    </row>
    <row r="9" spans="1:15" ht="36" x14ac:dyDescent="0.2">
      <c r="A9" s="203" t="s">
        <v>57</v>
      </c>
      <c r="B9" s="205">
        <v>1</v>
      </c>
      <c r="C9" s="208"/>
      <c r="D9" s="72" t="s">
        <v>64</v>
      </c>
      <c r="E9" s="49"/>
      <c r="F9" s="73">
        <f>C9*E9</f>
        <v>0</v>
      </c>
      <c r="G9" s="74">
        <v>0.43</v>
      </c>
      <c r="H9" s="74">
        <v>0.02</v>
      </c>
      <c r="I9" s="18"/>
      <c r="J9" s="18"/>
      <c r="K9" s="18"/>
      <c r="L9" s="18"/>
      <c r="M9" s="18"/>
      <c r="N9" s="18"/>
      <c r="O9" s="18"/>
    </row>
    <row r="10" spans="1:15" ht="54" x14ac:dyDescent="0.2">
      <c r="A10" s="204"/>
      <c r="B10" s="206"/>
      <c r="C10" s="209"/>
      <c r="D10" s="72" t="s">
        <v>65</v>
      </c>
      <c r="E10" s="49"/>
      <c r="F10" s="73">
        <f>C9*E10</f>
        <v>0</v>
      </c>
      <c r="G10" s="74">
        <v>0.4</v>
      </c>
      <c r="H10" s="74">
        <v>0.04</v>
      </c>
      <c r="I10" s="18"/>
      <c r="J10" s="18"/>
      <c r="K10" s="18"/>
      <c r="L10" s="18"/>
      <c r="M10" s="18"/>
      <c r="N10" s="18"/>
      <c r="O10" s="18"/>
    </row>
    <row r="11" spans="1:15" ht="54" x14ac:dyDescent="0.2">
      <c r="A11" s="204"/>
      <c r="B11" s="206"/>
      <c r="C11" s="209"/>
      <c r="D11" s="72" t="s">
        <v>66</v>
      </c>
      <c r="E11" s="49"/>
      <c r="F11" s="73">
        <f>C9*E11</f>
        <v>0</v>
      </c>
      <c r="G11" s="74">
        <v>0.15</v>
      </c>
      <c r="H11" s="74">
        <v>0.06</v>
      </c>
      <c r="I11" s="18"/>
      <c r="J11" s="91"/>
      <c r="K11" s="91"/>
      <c r="L11" s="18"/>
      <c r="M11" s="18"/>
      <c r="N11" s="18"/>
      <c r="O11" s="18"/>
    </row>
    <row r="12" spans="1:15" ht="18" x14ac:dyDescent="0.2">
      <c r="A12" s="204"/>
      <c r="B12" s="206"/>
      <c r="C12" s="209"/>
      <c r="D12" s="72" t="s">
        <v>67</v>
      </c>
      <c r="E12" s="49"/>
      <c r="F12" s="73">
        <f>C9*E12</f>
        <v>0</v>
      </c>
      <c r="G12" s="74">
        <v>0.24</v>
      </c>
      <c r="H12" s="74">
        <v>0.04</v>
      </c>
      <c r="I12" s="18"/>
      <c r="J12" s="18"/>
      <c r="K12" s="18"/>
      <c r="L12" s="18"/>
      <c r="M12" s="18"/>
      <c r="N12" s="18"/>
      <c r="O12" s="18"/>
    </row>
    <row r="13" spans="1:15" ht="18" x14ac:dyDescent="0.2">
      <c r="A13" s="204"/>
      <c r="B13" s="206"/>
      <c r="C13" s="209"/>
      <c r="D13" s="72" t="s">
        <v>265</v>
      </c>
      <c r="E13" s="49"/>
      <c r="F13" s="73">
        <f>C10*E13</f>
        <v>0</v>
      </c>
      <c r="G13" s="74">
        <v>0.24</v>
      </c>
      <c r="H13" s="74">
        <v>0.05</v>
      </c>
      <c r="I13" s="18"/>
      <c r="J13" s="18"/>
      <c r="K13" s="18"/>
      <c r="L13" s="18"/>
      <c r="M13" s="18"/>
      <c r="N13" s="18"/>
      <c r="O13" s="18"/>
    </row>
    <row r="14" spans="1:15" ht="36" x14ac:dyDescent="0.2">
      <c r="A14" s="204"/>
      <c r="B14" s="206"/>
      <c r="C14" s="209"/>
      <c r="D14" s="72" t="s">
        <v>68</v>
      </c>
      <c r="E14" s="49"/>
      <c r="F14" s="73">
        <f>C9*E14</f>
        <v>0</v>
      </c>
      <c r="G14" s="74">
        <v>0.2</v>
      </c>
      <c r="H14" s="74">
        <v>0.05</v>
      </c>
      <c r="I14" s="18"/>
      <c r="J14" s="18"/>
      <c r="K14" s="18"/>
      <c r="L14" s="18"/>
      <c r="M14" s="18"/>
      <c r="N14" s="18"/>
      <c r="O14" s="18"/>
    </row>
    <row r="15" spans="1:15" ht="36" x14ac:dyDescent="0.2">
      <c r="A15" s="204"/>
      <c r="B15" s="207"/>
      <c r="C15" s="210"/>
      <c r="D15" s="72" t="s">
        <v>69</v>
      </c>
      <c r="E15" s="49"/>
      <c r="F15" s="73">
        <f>C9*E15</f>
        <v>0</v>
      </c>
      <c r="G15" s="74">
        <v>0</v>
      </c>
      <c r="H15" s="74">
        <v>0</v>
      </c>
      <c r="I15" s="18"/>
      <c r="J15" s="18"/>
      <c r="K15" s="18"/>
      <c r="L15" s="18"/>
      <c r="M15" s="18"/>
      <c r="N15" s="18"/>
      <c r="O15" s="18"/>
    </row>
    <row r="16" spans="1:15" ht="36" x14ac:dyDescent="0.2">
      <c r="A16" s="203" t="s">
        <v>57</v>
      </c>
      <c r="B16" s="205">
        <v>2</v>
      </c>
      <c r="C16" s="208"/>
      <c r="D16" s="72" t="s">
        <v>64</v>
      </c>
      <c r="E16" s="49"/>
      <c r="F16" s="73">
        <f>C16*E16</f>
        <v>0</v>
      </c>
      <c r="G16" s="74">
        <v>0.43</v>
      </c>
      <c r="H16" s="74">
        <v>0.02</v>
      </c>
      <c r="I16" s="18"/>
      <c r="J16" s="18"/>
      <c r="K16" s="18"/>
      <c r="L16" s="18"/>
      <c r="M16" s="18"/>
      <c r="N16" s="18"/>
      <c r="O16" s="18"/>
    </row>
    <row r="17" spans="1:15" ht="54" x14ac:dyDescent="0.2">
      <c r="A17" s="204"/>
      <c r="B17" s="206"/>
      <c r="C17" s="209"/>
      <c r="D17" s="72" t="s">
        <v>65</v>
      </c>
      <c r="E17" s="49"/>
      <c r="F17" s="73">
        <f>C16*E17</f>
        <v>0</v>
      </c>
      <c r="G17" s="74">
        <v>0.4</v>
      </c>
      <c r="H17" s="74">
        <v>0.04</v>
      </c>
      <c r="I17" s="18"/>
      <c r="J17" s="18"/>
      <c r="K17" s="18"/>
      <c r="L17" s="18"/>
      <c r="M17" s="18"/>
      <c r="N17" s="18"/>
      <c r="O17" s="18"/>
    </row>
    <row r="18" spans="1:15" ht="54" x14ac:dyDescent="0.2">
      <c r="A18" s="204"/>
      <c r="B18" s="206"/>
      <c r="C18" s="209"/>
      <c r="D18" s="72" t="s">
        <v>66</v>
      </c>
      <c r="E18" s="49"/>
      <c r="F18" s="73">
        <f>C16*E18</f>
        <v>0</v>
      </c>
      <c r="G18" s="74">
        <v>0.15</v>
      </c>
      <c r="H18" s="74">
        <v>0.06</v>
      </c>
      <c r="I18" s="18"/>
      <c r="J18" s="18"/>
      <c r="K18" s="18"/>
      <c r="L18" s="18"/>
      <c r="M18" s="18"/>
      <c r="N18" s="18"/>
      <c r="O18" s="18"/>
    </row>
    <row r="19" spans="1:15" ht="18" x14ac:dyDescent="0.2">
      <c r="A19" s="204"/>
      <c r="B19" s="206"/>
      <c r="C19" s="209"/>
      <c r="D19" s="72" t="s">
        <v>67</v>
      </c>
      <c r="E19" s="49"/>
      <c r="F19" s="73">
        <f>C16*E19</f>
        <v>0</v>
      </c>
      <c r="G19" s="74">
        <v>0.24</v>
      </c>
      <c r="H19" s="74">
        <v>0.04</v>
      </c>
      <c r="I19" s="18"/>
      <c r="J19" s="18"/>
      <c r="K19" s="18"/>
      <c r="L19" s="18"/>
      <c r="M19" s="18"/>
      <c r="N19" s="18"/>
      <c r="O19" s="18"/>
    </row>
    <row r="20" spans="1:15" ht="18" x14ac:dyDescent="0.2">
      <c r="A20" s="204"/>
      <c r="B20" s="206"/>
      <c r="C20" s="209"/>
      <c r="D20" s="72" t="s">
        <v>265</v>
      </c>
      <c r="E20" s="49"/>
      <c r="F20" s="73">
        <f>C16*E20</f>
        <v>0</v>
      </c>
      <c r="G20" s="74">
        <v>0.24</v>
      </c>
      <c r="H20" s="74">
        <v>0.05</v>
      </c>
      <c r="I20" s="18"/>
      <c r="J20" s="18"/>
      <c r="K20" s="18"/>
      <c r="L20" s="18"/>
      <c r="M20" s="18"/>
      <c r="N20" s="18"/>
      <c r="O20" s="18"/>
    </row>
    <row r="21" spans="1:15" ht="36" x14ac:dyDescent="0.2">
      <c r="A21" s="204"/>
      <c r="B21" s="206"/>
      <c r="C21" s="209"/>
      <c r="D21" s="72" t="s">
        <v>68</v>
      </c>
      <c r="E21" s="49"/>
      <c r="F21" s="73">
        <f>C16*E21</f>
        <v>0</v>
      </c>
      <c r="G21" s="74">
        <v>0.2</v>
      </c>
      <c r="H21" s="74">
        <v>0.05</v>
      </c>
      <c r="I21" s="18"/>
      <c r="J21" s="18"/>
      <c r="K21" s="18"/>
      <c r="L21" s="18"/>
      <c r="M21" s="18"/>
      <c r="N21" s="18"/>
      <c r="O21" s="18"/>
    </row>
    <row r="22" spans="1:15" ht="36" x14ac:dyDescent="0.2">
      <c r="A22" s="204"/>
      <c r="B22" s="207"/>
      <c r="C22" s="210"/>
      <c r="D22" s="72" t="s">
        <v>69</v>
      </c>
      <c r="E22" s="49"/>
      <c r="F22" s="73">
        <f>C16*E22</f>
        <v>0</v>
      </c>
      <c r="G22" s="74">
        <v>0</v>
      </c>
      <c r="H22" s="74">
        <v>0</v>
      </c>
      <c r="I22" s="18"/>
      <c r="J22" s="18"/>
      <c r="K22" s="18"/>
      <c r="L22" s="18"/>
      <c r="M22" s="18"/>
      <c r="N22" s="18"/>
      <c r="O22" s="18"/>
    </row>
    <row r="23" spans="1:15" ht="18" customHeight="1" x14ac:dyDescent="0.2">
      <c r="A23" s="203" t="s">
        <v>57</v>
      </c>
      <c r="B23" s="205">
        <v>3</v>
      </c>
      <c r="C23" s="208"/>
      <c r="D23" s="72" t="s">
        <v>64</v>
      </c>
      <c r="E23" s="49"/>
      <c r="F23" s="73">
        <f>C23*E23</f>
        <v>0</v>
      </c>
      <c r="G23" s="74">
        <v>0.43</v>
      </c>
      <c r="H23" s="74">
        <v>0.02</v>
      </c>
    </row>
    <row r="24" spans="1:15" ht="31.75" customHeight="1" x14ac:dyDescent="0.2">
      <c r="A24" s="204"/>
      <c r="B24" s="206"/>
      <c r="C24" s="209"/>
      <c r="D24" s="72" t="s">
        <v>65</v>
      </c>
      <c r="E24" s="49"/>
      <c r="F24" s="73">
        <f>C23*E24</f>
        <v>0</v>
      </c>
      <c r="G24" s="74">
        <v>0.4</v>
      </c>
      <c r="H24" s="74">
        <v>0.04</v>
      </c>
    </row>
    <row r="25" spans="1:15" ht="57.75" customHeight="1" x14ac:dyDescent="0.2">
      <c r="A25" s="204"/>
      <c r="B25" s="206"/>
      <c r="C25" s="209"/>
      <c r="D25" s="72" t="s">
        <v>66</v>
      </c>
      <c r="E25" s="49"/>
      <c r="F25" s="73">
        <f>C23*E25</f>
        <v>0</v>
      </c>
      <c r="G25" s="74">
        <v>0.15</v>
      </c>
      <c r="H25" s="74">
        <v>0.06</v>
      </c>
    </row>
    <row r="26" spans="1:15" ht="18" customHeight="1" x14ac:dyDescent="0.2">
      <c r="A26" s="204"/>
      <c r="B26" s="206"/>
      <c r="C26" s="209"/>
      <c r="D26" s="72" t="s">
        <v>67</v>
      </c>
      <c r="E26" s="49"/>
      <c r="F26" s="73">
        <f>C23*E26</f>
        <v>0</v>
      </c>
      <c r="G26" s="74">
        <v>0.24</v>
      </c>
      <c r="H26" s="74">
        <v>0.04</v>
      </c>
    </row>
    <row r="27" spans="1:15" ht="18" customHeight="1" x14ac:dyDescent="0.2">
      <c r="A27" s="204"/>
      <c r="B27" s="206"/>
      <c r="C27" s="209"/>
      <c r="D27" s="72" t="s">
        <v>265</v>
      </c>
      <c r="E27" s="49"/>
      <c r="F27" s="73">
        <f>C23*E27</f>
        <v>0</v>
      </c>
      <c r="G27" s="74">
        <v>0.24</v>
      </c>
      <c r="H27" s="74">
        <v>0.05</v>
      </c>
    </row>
    <row r="28" spans="1:15" ht="32.5" customHeight="1" x14ac:dyDescent="0.2">
      <c r="A28" s="204"/>
      <c r="B28" s="206"/>
      <c r="C28" s="209"/>
      <c r="D28" s="72" t="s">
        <v>68</v>
      </c>
      <c r="E28" s="49"/>
      <c r="F28" s="73">
        <f>C23*E28</f>
        <v>0</v>
      </c>
      <c r="G28" s="74">
        <v>0.2</v>
      </c>
      <c r="H28" s="74">
        <v>0.05</v>
      </c>
    </row>
    <row r="29" spans="1:15" ht="43.75" customHeight="1" x14ac:dyDescent="0.2">
      <c r="A29" s="204"/>
      <c r="B29" s="207"/>
      <c r="C29" s="210"/>
      <c r="D29" s="72" t="s">
        <v>69</v>
      </c>
      <c r="E29" s="49"/>
      <c r="F29" s="73">
        <f>C23*E29</f>
        <v>0</v>
      </c>
      <c r="G29" s="74">
        <v>0</v>
      </c>
      <c r="H29" s="74">
        <v>0</v>
      </c>
    </row>
    <row r="30" spans="1:15" ht="36" x14ac:dyDescent="0.2">
      <c r="A30" s="203" t="s">
        <v>57</v>
      </c>
      <c r="B30" s="205">
        <v>4</v>
      </c>
      <c r="C30" s="208"/>
      <c r="D30" s="72" t="s">
        <v>64</v>
      </c>
      <c r="E30" s="49"/>
      <c r="F30" s="73">
        <f>C30*E30</f>
        <v>0</v>
      </c>
      <c r="G30" s="74">
        <v>0.43</v>
      </c>
      <c r="H30" s="74">
        <v>0.02</v>
      </c>
    </row>
    <row r="31" spans="1:15" ht="54" x14ac:dyDescent="0.2">
      <c r="A31" s="204"/>
      <c r="B31" s="206"/>
      <c r="C31" s="209"/>
      <c r="D31" s="72" t="s">
        <v>65</v>
      </c>
      <c r="E31" s="49"/>
      <c r="F31" s="73">
        <f>C30*E31</f>
        <v>0</v>
      </c>
      <c r="G31" s="74">
        <v>0.4</v>
      </c>
      <c r="H31" s="74">
        <v>0.04</v>
      </c>
    </row>
    <row r="32" spans="1:15" ht="54" x14ac:dyDescent="0.2">
      <c r="A32" s="204"/>
      <c r="B32" s="206"/>
      <c r="C32" s="209"/>
      <c r="D32" s="72" t="s">
        <v>66</v>
      </c>
      <c r="E32" s="49"/>
      <c r="F32" s="73">
        <f>C30*E32</f>
        <v>0</v>
      </c>
      <c r="G32" s="74">
        <v>0.15</v>
      </c>
      <c r="H32" s="74">
        <v>0.06</v>
      </c>
    </row>
    <row r="33" spans="1:8" ht="18" x14ac:dyDescent="0.2">
      <c r="A33" s="204"/>
      <c r="B33" s="206"/>
      <c r="C33" s="209"/>
      <c r="D33" s="72" t="s">
        <v>67</v>
      </c>
      <c r="E33" s="49"/>
      <c r="F33" s="73">
        <f>C30*E33</f>
        <v>0</v>
      </c>
      <c r="G33" s="74">
        <v>0.24</v>
      </c>
      <c r="H33" s="74">
        <v>0.04</v>
      </c>
    </row>
    <row r="34" spans="1:8" ht="18" x14ac:dyDescent="0.2">
      <c r="A34" s="204"/>
      <c r="B34" s="206"/>
      <c r="C34" s="209"/>
      <c r="D34" s="72" t="s">
        <v>265</v>
      </c>
      <c r="E34" s="49"/>
      <c r="F34" s="73">
        <f>C30*E34</f>
        <v>0</v>
      </c>
      <c r="G34" s="74">
        <v>0.24</v>
      </c>
      <c r="H34" s="74">
        <v>0.05</v>
      </c>
    </row>
    <row r="35" spans="1:8" ht="36" x14ac:dyDescent="0.2">
      <c r="A35" s="204"/>
      <c r="B35" s="206"/>
      <c r="C35" s="209"/>
      <c r="D35" s="72" t="s">
        <v>68</v>
      </c>
      <c r="E35" s="49"/>
      <c r="F35" s="73">
        <f>C30*E35</f>
        <v>0</v>
      </c>
      <c r="G35" s="74">
        <v>0.2</v>
      </c>
      <c r="H35" s="74">
        <v>0.05</v>
      </c>
    </row>
    <row r="36" spans="1:8" ht="36" x14ac:dyDescent="0.2">
      <c r="A36" s="204"/>
      <c r="B36" s="207"/>
      <c r="C36" s="210"/>
      <c r="D36" s="72" t="s">
        <v>69</v>
      </c>
      <c r="E36" s="49"/>
      <c r="F36" s="73">
        <f>C30*E36</f>
        <v>0</v>
      </c>
      <c r="G36" s="74">
        <v>0</v>
      </c>
      <c r="H36" s="74">
        <v>0</v>
      </c>
    </row>
    <row r="37" spans="1:8" ht="36" x14ac:dyDescent="0.2">
      <c r="A37" s="203" t="s">
        <v>57</v>
      </c>
      <c r="B37" s="205">
        <v>5</v>
      </c>
      <c r="C37" s="208"/>
      <c r="D37" s="72" t="s">
        <v>64</v>
      </c>
      <c r="E37" s="49"/>
      <c r="F37" s="73">
        <f>C37*E37</f>
        <v>0</v>
      </c>
      <c r="G37" s="74">
        <v>0.43</v>
      </c>
      <c r="H37" s="74">
        <v>0.02</v>
      </c>
    </row>
    <row r="38" spans="1:8" ht="54" x14ac:dyDescent="0.2">
      <c r="A38" s="204"/>
      <c r="B38" s="206"/>
      <c r="C38" s="209"/>
      <c r="D38" s="72" t="s">
        <v>65</v>
      </c>
      <c r="E38" s="49"/>
      <c r="F38" s="73">
        <f>C37*E38</f>
        <v>0</v>
      </c>
      <c r="G38" s="74">
        <v>0.4</v>
      </c>
      <c r="H38" s="74">
        <v>0.04</v>
      </c>
    </row>
    <row r="39" spans="1:8" ht="54" x14ac:dyDescent="0.2">
      <c r="A39" s="204"/>
      <c r="B39" s="206"/>
      <c r="C39" s="209"/>
      <c r="D39" s="72" t="s">
        <v>66</v>
      </c>
      <c r="E39" s="49"/>
      <c r="F39" s="73">
        <f>C37*E39</f>
        <v>0</v>
      </c>
      <c r="G39" s="74">
        <v>0.15</v>
      </c>
      <c r="H39" s="74">
        <v>0.06</v>
      </c>
    </row>
    <row r="40" spans="1:8" ht="18" x14ac:dyDescent="0.2">
      <c r="A40" s="204"/>
      <c r="B40" s="206"/>
      <c r="C40" s="209"/>
      <c r="D40" s="72" t="s">
        <v>67</v>
      </c>
      <c r="E40" s="49"/>
      <c r="F40" s="73">
        <f>C37*E40</f>
        <v>0</v>
      </c>
      <c r="G40" s="74">
        <v>0.24</v>
      </c>
      <c r="H40" s="74">
        <v>0.04</v>
      </c>
    </row>
    <row r="41" spans="1:8" ht="18" x14ac:dyDescent="0.2">
      <c r="A41" s="204"/>
      <c r="B41" s="206"/>
      <c r="C41" s="209"/>
      <c r="D41" s="72" t="s">
        <v>265</v>
      </c>
      <c r="E41" s="49"/>
      <c r="F41" s="73">
        <f>C37*E41</f>
        <v>0</v>
      </c>
      <c r="G41" s="74">
        <v>0.24</v>
      </c>
      <c r="H41" s="74">
        <v>0.05</v>
      </c>
    </row>
    <row r="42" spans="1:8" ht="36" x14ac:dyDescent="0.2">
      <c r="A42" s="204"/>
      <c r="B42" s="206"/>
      <c r="C42" s="209"/>
      <c r="D42" s="72" t="s">
        <v>68</v>
      </c>
      <c r="E42" s="49"/>
      <c r="F42" s="73">
        <f>C37*E42</f>
        <v>0</v>
      </c>
      <c r="G42" s="74">
        <v>0.2</v>
      </c>
      <c r="H42" s="74">
        <v>0.05</v>
      </c>
    </row>
    <row r="43" spans="1:8" ht="36" x14ac:dyDescent="0.2">
      <c r="A43" s="204"/>
      <c r="B43" s="207"/>
      <c r="C43" s="210"/>
      <c r="D43" s="72" t="s">
        <v>69</v>
      </c>
      <c r="E43" s="49"/>
      <c r="F43" s="73">
        <f>C37*E43</f>
        <v>0</v>
      </c>
      <c r="G43" s="74">
        <v>0</v>
      </c>
      <c r="H43" s="74">
        <v>0</v>
      </c>
    </row>
    <row r="44" spans="1:8" ht="36" x14ac:dyDescent="0.2">
      <c r="A44" s="203" t="s">
        <v>57</v>
      </c>
      <c r="B44" s="205">
        <v>6</v>
      </c>
      <c r="C44" s="208"/>
      <c r="D44" s="72" t="s">
        <v>64</v>
      </c>
      <c r="E44" s="49"/>
      <c r="F44" s="73">
        <f>C44*E44</f>
        <v>0</v>
      </c>
      <c r="G44" s="74">
        <v>0.43</v>
      </c>
      <c r="H44" s="74">
        <v>0.02</v>
      </c>
    </row>
    <row r="45" spans="1:8" ht="54" x14ac:dyDescent="0.2">
      <c r="A45" s="204"/>
      <c r="B45" s="206"/>
      <c r="C45" s="209"/>
      <c r="D45" s="72" t="s">
        <v>65</v>
      </c>
      <c r="E45" s="49"/>
      <c r="F45" s="73">
        <f>C44*E45</f>
        <v>0</v>
      </c>
      <c r="G45" s="74">
        <v>0.4</v>
      </c>
      <c r="H45" s="74">
        <v>0.04</v>
      </c>
    </row>
    <row r="46" spans="1:8" ht="54" x14ac:dyDescent="0.2">
      <c r="A46" s="204"/>
      <c r="B46" s="206"/>
      <c r="C46" s="209"/>
      <c r="D46" s="72" t="s">
        <v>66</v>
      </c>
      <c r="E46" s="49"/>
      <c r="F46" s="73">
        <f>C44*E46</f>
        <v>0</v>
      </c>
      <c r="G46" s="74">
        <v>0.15</v>
      </c>
      <c r="H46" s="74">
        <v>0.06</v>
      </c>
    </row>
    <row r="47" spans="1:8" ht="18" x14ac:dyDescent="0.2">
      <c r="A47" s="204"/>
      <c r="B47" s="206"/>
      <c r="C47" s="209"/>
      <c r="D47" s="72" t="s">
        <v>67</v>
      </c>
      <c r="E47" s="49"/>
      <c r="F47" s="73">
        <f>C44*E47</f>
        <v>0</v>
      </c>
      <c r="G47" s="74">
        <v>0.24</v>
      </c>
      <c r="H47" s="74">
        <v>0.04</v>
      </c>
    </row>
    <row r="48" spans="1:8" ht="18" x14ac:dyDescent="0.2">
      <c r="A48" s="204"/>
      <c r="B48" s="206"/>
      <c r="C48" s="209"/>
      <c r="D48" s="72" t="s">
        <v>265</v>
      </c>
      <c r="E48" s="49"/>
      <c r="F48" s="73">
        <f>C44*E48</f>
        <v>0</v>
      </c>
      <c r="G48" s="74">
        <v>0.24</v>
      </c>
      <c r="H48" s="74">
        <v>0.05</v>
      </c>
    </row>
    <row r="49" spans="1:8" ht="36" x14ac:dyDescent="0.2">
      <c r="A49" s="204"/>
      <c r="B49" s="206"/>
      <c r="C49" s="209"/>
      <c r="D49" s="72" t="s">
        <v>68</v>
      </c>
      <c r="E49" s="49"/>
      <c r="F49" s="73">
        <f>C44*E49</f>
        <v>0</v>
      </c>
      <c r="G49" s="74">
        <v>0.2</v>
      </c>
      <c r="H49" s="74">
        <v>0.05</v>
      </c>
    </row>
    <row r="50" spans="1:8" ht="36" x14ac:dyDescent="0.2">
      <c r="A50" s="204"/>
      <c r="B50" s="207"/>
      <c r="C50" s="210"/>
      <c r="D50" s="72" t="s">
        <v>69</v>
      </c>
      <c r="E50" s="49"/>
      <c r="F50" s="73">
        <f>C44*E50</f>
        <v>0</v>
      </c>
      <c r="G50" s="74">
        <v>0</v>
      </c>
      <c r="H50" s="74">
        <v>0</v>
      </c>
    </row>
    <row r="51" spans="1:8" ht="36" x14ac:dyDescent="0.2">
      <c r="A51" s="203" t="s">
        <v>57</v>
      </c>
      <c r="B51" s="205">
        <v>7</v>
      </c>
      <c r="C51" s="208"/>
      <c r="D51" s="72" t="s">
        <v>64</v>
      </c>
      <c r="E51" s="49"/>
      <c r="F51" s="73">
        <f>C51*E51</f>
        <v>0</v>
      </c>
      <c r="G51" s="74">
        <v>0.43</v>
      </c>
      <c r="H51" s="74">
        <v>0.02</v>
      </c>
    </row>
    <row r="52" spans="1:8" ht="54" x14ac:dyDescent="0.2">
      <c r="A52" s="204"/>
      <c r="B52" s="206"/>
      <c r="C52" s="209"/>
      <c r="D52" s="72" t="s">
        <v>65</v>
      </c>
      <c r="E52" s="49"/>
      <c r="F52" s="73">
        <f>C51*E52</f>
        <v>0</v>
      </c>
      <c r="G52" s="74">
        <v>0.4</v>
      </c>
      <c r="H52" s="74">
        <v>0.04</v>
      </c>
    </row>
    <row r="53" spans="1:8" ht="54" x14ac:dyDescent="0.2">
      <c r="A53" s="204"/>
      <c r="B53" s="206"/>
      <c r="C53" s="209"/>
      <c r="D53" s="72" t="s">
        <v>66</v>
      </c>
      <c r="E53" s="49"/>
      <c r="F53" s="73">
        <f>C51*E53</f>
        <v>0</v>
      </c>
      <c r="G53" s="74">
        <v>0.15</v>
      </c>
      <c r="H53" s="74">
        <v>0.06</v>
      </c>
    </row>
    <row r="54" spans="1:8" ht="18" x14ac:dyDescent="0.2">
      <c r="A54" s="204"/>
      <c r="B54" s="206"/>
      <c r="C54" s="209"/>
      <c r="D54" s="72" t="s">
        <v>67</v>
      </c>
      <c r="E54" s="49"/>
      <c r="F54" s="73">
        <f>C51*E54</f>
        <v>0</v>
      </c>
      <c r="G54" s="74">
        <v>0.24</v>
      </c>
      <c r="H54" s="74">
        <v>0.04</v>
      </c>
    </row>
    <row r="55" spans="1:8" ht="18" x14ac:dyDescent="0.2">
      <c r="A55" s="204"/>
      <c r="B55" s="206"/>
      <c r="C55" s="209"/>
      <c r="D55" s="72" t="s">
        <v>265</v>
      </c>
      <c r="E55" s="49"/>
      <c r="F55" s="73">
        <f>C51*E55</f>
        <v>0</v>
      </c>
      <c r="G55" s="74">
        <v>0.24</v>
      </c>
      <c r="H55" s="74">
        <v>0.05</v>
      </c>
    </row>
    <row r="56" spans="1:8" ht="36" x14ac:dyDescent="0.2">
      <c r="A56" s="204"/>
      <c r="B56" s="206"/>
      <c r="C56" s="209"/>
      <c r="D56" s="72" t="s">
        <v>68</v>
      </c>
      <c r="E56" s="49"/>
      <c r="F56" s="73">
        <f>C51*E56</f>
        <v>0</v>
      </c>
      <c r="G56" s="74">
        <v>0.2</v>
      </c>
      <c r="H56" s="74">
        <v>0.05</v>
      </c>
    </row>
    <row r="57" spans="1:8" ht="36" x14ac:dyDescent="0.2">
      <c r="A57" s="204"/>
      <c r="B57" s="207"/>
      <c r="C57" s="210"/>
      <c r="D57" s="72" t="s">
        <v>69</v>
      </c>
      <c r="E57" s="49"/>
      <c r="F57" s="73">
        <f>C51*E57</f>
        <v>0</v>
      </c>
      <c r="G57" s="74">
        <v>0</v>
      </c>
      <c r="H57" s="74">
        <v>0</v>
      </c>
    </row>
    <row r="58" spans="1:8" ht="36" x14ac:dyDescent="0.2">
      <c r="A58" s="203" t="s">
        <v>57</v>
      </c>
      <c r="B58" s="205">
        <v>8</v>
      </c>
      <c r="C58" s="208"/>
      <c r="D58" s="72" t="s">
        <v>64</v>
      </c>
      <c r="E58" s="49"/>
      <c r="F58" s="73">
        <f>C58*E58</f>
        <v>0</v>
      </c>
      <c r="G58" s="74">
        <v>0.43</v>
      </c>
      <c r="H58" s="74">
        <v>0.02</v>
      </c>
    </row>
    <row r="59" spans="1:8" ht="54" x14ac:dyDescent="0.2">
      <c r="A59" s="204"/>
      <c r="B59" s="206"/>
      <c r="C59" s="209"/>
      <c r="D59" s="72" t="s">
        <v>65</v>
      </c>
      <c r="E59" s="49"/>
      <c r="F59" s="73">
        <f>C58*E59</f>
        <v>0</v>
      </c>
      <c r="G59" s="74">
        <v>0.4</v>
      </c>
      <c r="H59" s="74">
        <v>0.04</v>
      </c>
    </row>
    <row r="60" spans="1:8" ht="54" x14ac:dyDescent="0.2">
      <c r="A60" s="204"/>
      <c r="B60" s="206"/>
      <c r="C60" s="209"/>
      <c r="D60" s="72" t="s">
        <v>66</v>
      </c>
      <c r="E60" s="49"/>
      <c r="F60" s="73">
        <f>C58*E60</f>
        <v>0</v>
      </c>
      <c r="G60" s="74">
        <v>0.15</v>
      </c>
      <c r="H60" s="74">
        <v>0.06</v>
      </c>
    </row>
    <row r="61" spans="1:8" ht="18" x14ac:dyDescent="0.2">
      <c r="A61" s="204"/>
      <c r="B61" s="206"/>
      <c r="C61" s="209"/>
      <c r="D61" s="72" t="s">
        <v>67</v>
      </c>
      <c r="E61" s="49"/>
      <c r="F61" s="73">
        <f>C58*E61</f>
        <v>0</v>
      </c>
      <c r="G61" s="74">
        <v>0.24</v>
      </c>
      <c r="H61" s="74">
        <v>0.04</v>
      </c>
    </row>
    <row r="62" spans="1:8" ht="18" x14ac:dyDescent="0.2">
      <c r="A62" s="204"/>
      <c r="B62" s="206"/>
      <c r="C62" s="209"/>
      <c r="D62" s="72" t="s">
        <v>265</v>
      </c>
      <c r="E62" s="49"/>
      <c r="F62" s="73">
        <f>C58*E62</f>
        <v>0</v>
      </c>
      <c r="G62" s="74">
        <v>0.24</v>
      </c>
      <c r="H62" s="74">
        <v>0.05</v>
      </c>
    </row>
    <row r="63" spans="1:8" ht="36" x14ac:dyDescent="0.2">
      <c r="A63" s="204"/>
      <c r="B63" s="206"/>
      <c r="C63" s="209"/>
      <c r="D63" s="72" t="s">
        <v>68</v>
      </c>
      <c r="E63" s="49"/>
      <c r="F63" s="73">
        <f>C58*E63</f>
        <v>0</v>
      </c>
      <c r="G63" s="74">
        <v>0.2</v>
      </c>
      <c r="H63" s="74">
        <v>0.05</v>
      </c>
    </row>
    <row r="64" spans="1:8" ht="36" x14ac:dyDescent="0.2">
      <c r="A64" s="204"/>
      <c r="B64" s="207"/>
      <c r="C64" s="210"/>
      <c r="D64" s="72" t="s">
        <v>69</v>
      </c>
      <c r="E64" s="49"/>
      <c r="F64" s="73">
        <f>C58*E64</f>
        <v>0</v>
      </c>
      <c r="G64" s="74">
        <v>0</v>
      </c>
      <c r="H64" s="74">
        <v>0</v>
      </c>
    </row>
    <row r="65" spans="1:15" ht="36" x14ac:dyDescent="0.2">
      <c r="A65" s="203" t="s">
        <v>57</v>
      </c>
      <c r="B65" s="205">
        <v>9</v>
      </c>
      <c r="C65" s="208"/>
      <c r="D65" s="72" t="s">
        <v>64</v>
      </c>
      <c r="E65" s="49"/>
      <c r="F65" s="73">
        <f>C65*E65</f>
        <v>0</v>
      </c>
      <c r="G65" s="74">
        <v>0.43</v>
      </c>
      <c r="H65" s="74">
        <v>0.02</v>
      </c>
    </row>
    <row r="66" spans="1:15" ht="54" x14ac:dyDescent="0.2">
      <c r="A66" s="204"/>
      <c r="B66" s="206"/>
      <c r="C66" s="209"/>
      <c r="D66" s="72" t="s">
        <v>65</v>
      </c>
      <c r="E66" s="49"/>
      <c r="F66" s="73">
        <f>C65*E66</f>
        <v>0</v>
      </c>
      <c r="G66" s="74">
        <v>0.4</v>
      </c>
      <c r="H66" s="74">
        <v>0.04</v>
      </c>
    </row>
    <row r="67" spans="1:15" ht="54" x14ac:dyDescent="0.2">
      <c r="A67" s="204"/>
      <c r="B67" s="206"/>
      <c r="C67" s="209"/>
      <c r="D67" s="72" t="s">
        <v>66</v>
      </c>
      <c r="E67" s="49"/>
      <c r="F67" s="73">
        <f>C65*E67</f>
        <v>0</v>
      </c>
      <c r="G67" s="74">
        <v>0.15</v>
      </c>
      <c r="H67" s="74">
        <v>0.06</v>
      </c>
    </row>
    <row r="68" spans="1:15" ht="18" x14ac:dyDescent="0.2">
      <c r="A68" s="204"/>
      <c r="B68" s="206"/>
      <c r="C68" s="209"/>
      <c r="D68" s="72" t="s">
        <v>67</v>
      </c>
      <c r="E68" s="49"/>
      <c r="F68" s="73">
        <f>C65*E68</f>
        <v>0</v>
      </c>
      <c r="G68" s="74">
        <v>0.24</v>
      </c>
      <c r="H68" s="74">
        <v>0.04</v>
      </c>
    </row>
    <row r="69" spans="1:15" ht="18" x14ac:dyDescent="0.2">
      <c r="A69" s="204"/>
      <c r="B69" s="206"/>
      <c r="C69" s="209"/>
      <c r="D69" s="72" t="s">
        <v>265</v>
      </c>
      <c r="E69" s="49"/>
      <c r="F69" s="73">
        <f>C65*E69</f>
        <v>0</v>
      </c>
      <c r="G69" s="74">
        <v>0.24</v>
      </c>
      <c r="H69" s="74">
        <v>0.05</v>
      </c>
    </row>
    <row r="70" spans="1:15" ht="36" x14ac:dyDescent="0.2">
      <c r="A70" s="204"/>
      <c r="B70" s="206"/>
      <c r="C70" s="209"/>
      <c r="D70" s="72" t="s">
        <v>68</v>
      </c>
      <c r="E70" s="49"/>
      <c r="F70" s="73">
        <f>C65*E70</f>
        <v>0</v>
      </c>
      <c r="G70" s="74">
        <v>0.2</v>
      </c>
      <c r="H70" s="74">
        <v>0.05</v>
      </c>
    </row>
    <row r="71" spans="1:15" ht="36" x14ac:dyDescent="0.2">
      <c r="A71" s="204"/>
      <c r="B71" s="207"/>
      <c r="C71" s="210"/>
      <c r="D71" s="72" t="s">
        <v>69</v>
      </c>
      <c r="E71" s="49"/>
      <c r="F71" s="73">
        <f>C65*E71</f>
        <v>0</v>
      </c>
      <c r="G71" s="74">
        <v>0</v>
      </c>
      <c r="H71" s="74">
        <v>0</v>
      </c>
    </row>
    <row r="72" spans="1:15" ht="36" x14ac:dyDescent="0.2">
      <c r="A72" s="203" t="s">
        <v>57</v>
      </c>
      <c r="B72" s="205">
        <v>10</v>
      </c>
      <c r="C72" s="208"/>
      <c r="D72" s="72" t="s">
        <v>64</v>
      </c>
      <c r="E72" s="49"/>
      <c r="F72" s="73">
        <f>C72*E72</f>
        <v>0</v>
      </c>
      <c r="G72" s="74">
        <v>0.43</v>
      </c>
      <c r="H72" s="74">
        <v>0.02</v>
      </c>
    </row>
    <row r="73" spans="1:15" ht="54" x14ac:dyDescent="0.2">
      <c r="A73" s="204"/>
      <c r="B73" s="206"/>
      <c r="C73" s="209"/>
      <c r="D73" s="72" t="s">
        <v>65</v>
      </c>
      <c r="E73" s="49"/>
      <c r="F73" s="73">
        <f>C72*E73</f>
        <v>0</v>
      </c>
      <c r="G73" s="74">
        <v>0.4</v>
      </c>
      <c r="H73" s="74">
        <v>0.04</v>
      </c>
    </row>
    <row r="74" spans="1:15" ht="54" x14ac:dyDescent="0.2">
      <c r="A74" s="204"/>
      <c r="B74" s="206"/>
      <c r="C74" s="209"/>
      <c r="D74" s="72" t="s">
        <v>66</v>
      </c>
      <c r="E74" s="49"/>
      <c r="F74" s="73">
        <f>C72*E74</f>
        <v>0</v>
      </c>
      <c r="G74" s="74">
        <v>0.15</v>
      </c>
      <c r="H74" s="74">
        <v>0.06</v>
      </c>
    </row>
    <row r="75" spans="1:15" ht="18" x14ac:dyDescent="0.2">
      <c r="A75" s="204"/>
      <c r="B75" s="206"/>
      <c r="C75" s="209"/>
      <c r="D75" s="72" t="s">
        <v>67</v>
      </c>
      <c r="E75" s="49"/>
      <c r="F75" s="73">
        <f>C72*E75</f>
        <v>0</v>
      </c>
      <c r="G75" s="74">
        <v>0.24</v>
      </c>
      <c r="H75" s="74">
        <v>0.04</v>
      </c>
    </row>
    <row r="76" spans="1:15" ht="18" x14ac:dyDescent="0.2">
      <c r="A76" s="204"/>
      <c r="B76" s="206"/>
      <c r="C76" s="209"/>
      <c r="D76" s="72" t="s">
        <v>265</v>
      </c>
      <c r="E76" s="49"/>
      <c r="F76" s="73">
        <f>C72*E76</f>
        <v>0</v>
      </c>
      <c r="G76" s="74">
        <v>0.24</v>
      </c>
      <c r="H76" s="74">
        <v>0.05</v>
      </c>
    </row>
    <row r="77" spans="1:15" ht="36" x14ac:dyDescent="0.2">
      <c r="A77" s="204"/>
      <c r="B77" s="206"/>
      <c r="C77" s="209"/>
      <c r="D77" s="72" t="s">
        <v>68</v>
      </c>
      <c r="E77" s="49"/>
      <c r="F77" s="73">
        <f>C72*E77</f>
        <v>0</v>
      </c>
      <c r="G77" s="74">
        <v>0.2</v>
      </c>
      <c r="H77" s="74">
        <v>0.05</v>
      </c>
    </row>
    <row r="78" spans="1:15" ht="36" x14ac:dyDescent="0.2">
      <c r="A78" s="204"/>
      <c r="B78" s="207"/>
      <c r="C78" s="210"/>
      <c r="D78" s="72" t="s">
        <v>69</v>
      </c>
      <c r="E78" s="49"/>
      <c r="F78" s="73">
        <f>C72*E78</f>
        <v>0</v>
      </c>
      <c r="G78" s="74">
        <v>0</v>
      </c>
      <c r="H78" s="74">
        <v>0</v>
      </c>
    </row>
    <row r="79" spans="1:15" x14ac:dyDescent="0.2">
      <c r="A79" s="18"/>
      <c r="B79" s="18"/>
      <c r="C79" s="18"/>
      <c r="D79" s="18"/>
      <c r="E79" s="18"/>
      <c r="F79" s="18"/>
      <c r="G79" s="18"/>
      <c r="H79" s="18"/>
      <c r="I79" s="18"/>
      <c r="J79" s="18"/>
      <c r="K79" s="18"/>
      <c r="L79" s="18"/>
      <c r="M79" s="18"/>
      <c r="N79" s="18"/>
      <c r="O79" s="18"/>
    </row>
    <row r="80" spans="1:15" x14ac:dyDescent="0.2">
      <c r="A80" s="18"/>
      <c r="B80" s="18"/>
      <c r="C80" s="18"/>
      <c r="D80" s="18"/>
      <c r="E80" s="18"/>
      <c r="F80" s="18"/>
      <c r="G80" s="18"/>
      <c r="H80" s="18"/>
      <c r="I80" s="18"/>
      <c r="J80" s="18"/>
      <c r="K80" s="18"/>
      <c r="L80" s="18"/>
      <c r="M80" s="18"/>
      <c r="N80" s="18"/>
      <c r="O80" s="18"/>
    </row>
  </sheetData>
  <mergeCells count="34">
    <mergeCell ref="G5:H5"/>
    <mergeCell ref="C5:F5"/>
    <mergeCell ref="D6:E6"/>
    <mergeCell ref="D7:E7"/>
    <mergeCell ref="A51:A57"/>
    <mergeCell ref="B51:B57"/>
    <mergeCell ref="C51:C57"/>
    <mergeCell ref="A9:A15"/>
    <mergeCell ref="B9:B15"/>
    <mergeCell ref="C9:C15"/>
    <mergeCell ref="A16:A22"/>
    <mergeCell ref="B16:B22"/>
    <mergeCell ref="C16:C22"/>
    <mergeCell ref="A37:A43"/>
    <mergeCell ref="B37:B43"/>
    <mergeCell ref="C37:C43"/>
    <mergeCell ref="A44:A50"/>
    <mergeCell ref="B44:B50"/>
    <mergeCell ref="C44:C50"/>
    <mergeCell ref="A23:A29"/>
    <mergeCell ref="B23:B29"/>
    <mergeCell ref="C23:C29"/>
    <mergeCell ref="A30:A36"/>
    <mergeCell ref="B30:B36"/>
    <mergeCell ref="C30:C36"/>
    <mergeCell ref="A72:A78"/>
    <mergeCell ref="B72:B78"/>
    <mergeCell ref="C72:C78"/>
    <mergeCell ref="A58:A64"/>
    <mergeCell ref="B58:B64"/>
    <mergeCell ref="C58:C64"/>
    <mergeCell ref="A65:A71"/>
    <mergeCell ref="B65:B71"/>
    <mergeCell ref="C65:C71"/>
  </mergeCells>
  <phoneticPr fontId="18"/>
  <pageMargins left="0.70866141732283472" right="0.70866141732283472" top="0.74803149606299213" bottom="0.74803149606299213"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CBC9-C30E-4924-8E07-A87C6874B1AB}">
  <sheetPr>
    <tabColor theme="3" tint="0.39997558519241921"/>
  </sheetPr>
  <dimension ref="A1:O106"/>
  <sheetViews>
    <sheetView zoomScale="70" zoomScaleNormal="70" workbookViewId="0"/>
  </sheetViews>
  <sheetFormatPr defaultColWidth="8.90625" defaultRowHeight="17.5" x14ac:dyDescent="0.2"/>
  <cols>
    <col min="1" max="1" width="16.90625" style="19" customWidth="1"/>
    <col min="2" max="2" width="20.36328125" style="19" customWidth="1"/>
    <col min="3" max="3" width="9.54296875" style="19" bestFit="1" customWidth="1"/>
    <col min="4" max="4" width="1.54296875" style="19" customWidth="1"/>
    <col min="5" max="14" width="15.81640625" style="19" customWidth="1"/>
    <col min="15" max="16384" width="8.90625" style="19"/>
  </cols>
  <sheetData>
    <row r="1" spans="1:15" x14ac:dyDescent="0.2">
      <c r="A1" s="18"/>
      <c r="B1" s="18"/>
      <c r="C1" s="18"/>
      <c r="D1" s="18"/>
      <c r="E1" s="18"/>
      <c r="F1" s="18"/>
      <c r="G1" s="18"/>
      <c r="H1" s="18"/>
      <c r="I1" s="18"/>
      <c r="J1" s="18"/>
      <c r="K1" s="18"/>
      <c r="L1" s="18"/>
      <c r="M1" s="18"/>
      <c r="N1" s="18"/>
    </row>
    <row r="2" spans="1:15" ht="18" x14ac:dyDescent="0.2">
      <c r="A2" s="20" t="s">
        <v>56</v>
      </c>
      <c r="B2" s="20"/>
      <c r="C2" s="20"/>
      <c r="D2" s="20"/>
      <c r="E2" s="20"/>
      <c r="F2" s="20"/>
      <c r="G2" s="20"/>
      <c r="H2" s="20"/>
      <c r="I2" s="20"/>
      <c r="J2" s="20"/>
      <c r="K2" s="20"/>
      <c r="L2" s="20"/>
      <c r="M2" s="20"/>
      <c r="N2" s="20"/>
    </row>
    <row r="3" spans="1:15" x14ac:dyDescent="0.2">
      <c r="A3" s="18"/>
      <c r="B3" s="18"/>
      <c r="C3" s="18"/>
      <c r="D3" s="18"/>
      <c r="E3" s="18"/>
      <c r="F3" s="18"/>
      <c r="G3" s="18"/>
      <c r="H3" s="18"/>
      <c r="I3" s="18"/>
      <c r="J3" s="18"/>
      <c r="K3" s="18"/>
      <c r="L3" s="18"/>
      <c r="M3" s="18"/>
      <c r="N3" s="18"/>
    </row>
    <row r="4" spans="1:15" ht="18" x14ac:dyDescent="0.2">
      <c r="A4" s="116" t="s">
        <v>220</v>
      </c>
      <c r="B4" s="7"/>
      <c r="C4" s="7"/>
      <c r="D4" s="7"/>
      <c r="E4" s="18"/>
      <c r="F4" s="18"/>
      <c r="G4" s="18"/>
      <c r="H4" s="18"/>
      <c r="I4" s="18"/>
      <c r="J4" s="18"/>
      <c r="K4" s="18"/>
      <c r="L4" s="18"/>
      <c r="M4" s="18"/>
      <c r="N4" s="18"/>
    </row>
    <row r="5" spans="1:15" ht="51.75" customHeight="1" x14ac:dyDescent="0.2">
      <c r="A5" s="21" t="s">
        <v>25</v>
      </c>
      <c r="B5" s="75" t="s">
        <v>73</v>
      </c>
      <c r="C5" s="45"/>
      <c r="D5" s="77"/>
      <c r="E5" s="220" t="s">
        <v>221</v>
      </c>
      <c r="F5" s="223"/>
      <c r="G5" s="223"/>
      <c r="H5" s="223"/>
      <c r="I5" s="223"/>
      <c r="J5" s="223"/>
      <c r="K5" s="223"/>
      <c r="L5" s="223"/>
      <c r="M5" s="223"/>
      <c r="N5" s="223"/>
    </row>
    <row r="6" spans="1:15" ht="114" customHeight="1" x14ac:dyDescent="0.2">
      <c r="A6" s="21" t="s">
        <v>24</v>
      </c>
      <c r="B6" s="76" t="s">
        <v>72</v>
      </c>
      <c r="C6" s="45"/>
      <c r="D6" s="78"/>
      <c r="E6" s="214" t="s">
        <v>269</v>
      </c>
      <c r="F6" s="222"/>
      <c r="G6" s="222"/>
      <c r="H6" s="222"/>
      <c r="I6" s="222"/>
      <c r="J6" s="222"/>
      <c r="K6" s="222"/>
      <c r="L6" s="222"/>
      <c r="M6" s="222"/>
      <c r="N6" s="222"/>
    </row>
    <row r="7" spans="1:15" ht="18" x14ac:dyDescent="0.2">
      <c r="A7" s="21" t="s">
        <v>1</v>
      </c>
      <c r="B7" s="75" t="s">
        <v>71</v>
      </c>
      <c r="C7" s="45"/>
      <c r="D7" s="77"/>
      <c r="E7" s="214" t="s">
        <v>61</v>
      </c>
      <c r="F7" s="222"/>
      <c r="G7" s="222"/>
      <c r="H7" s="222"/>
      <c r="I7" s="222"/>
      <c r="J7" s="222"/>
      <c r="K7" s="222"/>
      <c r="L7" s="222"/>
      <c r="M7" s="222"/>
      <c r="N7" s="222"/>
    </row>
    <row r="8" spans="1:15" ht="51" customHeight="1" x14ac:dyDescent="0.2">
      <c r="A8" s="203" t="s">
        <v>57</v>
      </c>
      <c r="B8" s="218">
        <f>'PMS(input_separete)'!H9</f>
        <v>0.02</v>
      </c>
      <c r="C8" s="79" t="s">
        <v>74</v>
      </c>
      <c r="D8" s="44"/>
      <c r="E8" s="131">
        <f>IF(2-'PMS(input)'!$E$7&gt;=0,IF('PMS(input)'!$E$8-2&gt;=0,2,"-"),"-")</f>
        <v>2</v>
      </c>
      <c r="F8" s="131">
        <f>IF(3-'PMS(input)'!$E$7&gt;=0,IF('PMS(input)'!$E$8-3&gt;=0,3,"-"),"-")</f>
        <v>3</v>
      </c>
      <c r="G8" s="131">
        <f>IF(4-'PMS(input)'!$E$7&gt;=0,IF('PMS(input)'!$E$8-4&gt;=0,4,"-"),"-")</f>
        <v>4</v>
      </c>
      <c r="H8" s="131">
        <f>IF(5-'PMS(input)'!$E$7&gt;=0,IF('PMS(input)'!$E$8-5&gt;=0,5,"-"),"-")</f>
        <v>5</v>
      </c>
      <c r="I8" s="131">
        <f>IF(6-'PMS(input)'!$E$7&gt;=0,IF('PMS(input)'!$E$8-6&gt;=0,6,"-"),"-")</f>
        <v>6</v>
      </c>
      <c r="J8" s="131">
        <f>IF(7-'PMS(input)'!$E$7&gt;=0,IF('PMS(input)'!$E$8-7&gt;=0,7,"-"),"-")</f>
        <v>7</v>
      </c>
      <c r="K8" s="131">
        <f>IF(8-'PMS(input)'!$E$7&gt;=0,IF('PMS(input)'!$E$8-8&gt;=0,8,"-"),"-")</f>
        <v>8</v>
      </c>
      <c r="L8" s="131">
        <f>IF(9-'PMS(input)'!$E$7&gt;=0,IF('PMS(input)'!$E$8-9&gt;=0,9,"-"),"-")</f>
        <v>9</v>
      </c>
      <c r="M8" s="131">
        <f>IF(10-'PMS(input)'!$E$7&gt;=0,IF('PMS(input)'!$E$8-10&gt;=0,10,"-"),"-")</f>
        <v>10</v>
      </c>
      <c r="N8" s="131" t="str">
        <f>IF(11-'PMS(input)'!$E$7&gt;=0,IF('PMS(input)'!$E$8-11&gt;=0,11,"-"),"-")</f>
        <v>-</v>
      </c>
      <c r="O8" s="88"/>
    </row>
    <row r="9" spans="1:15" ht="18" x14ac:dyDescent="0.2">
      <c r="A9" s="219"/>
      <c r="B9" s="219"/>
      <c r="C9" s="24">
        <f>'PMS(input_separete)'!B9</f>
        <v>1</v>
      </c>
      <c r="D9" s="80"/>
      <c r="E9" s="140">
        <f>IF(ISNUMBER(E$8),IF(E$8-1-$C9&lt;0,"",EXP(-$B$8*(E$8-1-$C9))*(1-EXP(-$B$8))),"")</f>
        <v>1.9801326693244747E-2</v>
      </c>
      <c r="F9" s="140">
        <f t="shared" ref="F9:N18" si="0">IF(ISNUMBER(F$8),IF(F$8-1-$C9&lt;0,"",EXP(-$B$8*(F$8-1-$C9))*(1-EXP(-$B$8))),"")</f>
        <v>1.9409234154432142E-2</v>
      </c>
      <c r="G9" s="140">
        <f t="shared" si="0"/>
        <v>1.9024905568074547E-2</v>
      </c>
      <c r="H9" s="140">
        <f t="shared" si="0"/>
        <v>1.8648187197612975E-2</v>
      </c>
      <c r="I9" s="140">
        <f t="shared" si="0"/>
        <v>1.8278928350676255E-2</v>
      </c>
      <c r="J9" s="140">
        <f t="shared" si="0"/>
        <v>1.7916981318802101E-2</v>
      </c>
      <c r="K9" s="140">
        <f t="shared" si="0"/>
        <v>1.756220131835174E-2</v>
      </c>
      <c r="L9" s="140">
        <f t="shared" si="0"/>
        <v>1.7214446432594524E-2</v>
      </c>
      <c r="M9" s="140">
        <f t="shared" si="0"/>
        <v>1.6873577554939359E-2</v>
      </c>
      <c r="N9" s="140" t="str">
        <f t="shared" si="0"/>
        <v/>
      </c>
    </row>
    <row r="10" spans="1:15" ht="18" x14ac:dyDescent="0.2">
      <c r="A10" s="219"/>
      <c r="B10" s="219"/>
      <c r="C10" s="24">
        <f>'PMS(input_separete)'!B16</f>
        <v>2</v>
      </c>
      <c r="D10" s="80"/>
      <c r="E10" s="140" t="str">
        <f t="shared" ref="E10:E18" si="1">IF(ISNUMBER(E$8),IF(E$8-1-$C10&lt;0,"",EXP(-$B$8*(E$8-1-$C10))*(1-EXP(-$B$8))),"")</f>
        <v/>
      </c>
      <c r="F10" s="140">
        <f t="shared" si="0"/>
        <v>1.9801326693244747E-2</v>
      </c>
      <c r="G10" s="140">
        <f t="shared" si="0"/>
        <v>1.9409234154432142E-2</v>
      </c>
      <c r="H10" s="140">
        <f>IF(ISNUMBER(H$8),IF(H$8-1-$C10&lt;0,"",EXP(-$B$8*(H$8-1-$C10))*(1-EXP(-$B$8))),"")</f>
        <v>1.9024905568074547E-2</v>
      </c>
      <c r="I10" s="140">
        <f t="shared" si="0"/>
        <v>1.8648187197612975E-2</v>
      </c>
      <c r="J10" s="140">
        <f t="shared" si="0"/>
        <v>1.8278928350676255E-2</v>
      </c>
      <c r="K10" s="140">
        <f t="shared" si="0"/>
        <v>1.7916981318802101E-2</v>
      </c>
      <c r="L10" s="140">
        <f t="shared" si="0"/>
        <v>1.756220131835174E-2</v>
      </c>
      <c r="M10" s="140">
        <f t="shared" si="0"/>
        <v>1.7214446432594524E-2</v>
      </c>
      <c r="N10" s="140" t="str">
        <f t="shared" si="0"/>
        <v/>
      </c>
    </row>
    <row r="11" spans="1:15" ht="18" x14ac:dyDescent="0.2">
      <c r="A11" s="219"/>
      <c r="B11" s="219"/>
      <c r="C11" s="24">
        <f>'PMS(input_separete)'!B23</f>
        <v>3</v>
      </c>
      <c r="D11" s="80"/>
      <c r="E11" s="140" t="str">
        <f t="shared" si="1"/>
        <v/>
      </c>
      <c r="F11" s="140" t="str">
        <f t="shared" si="0"/>
        <v/>
      </c>
      <c r="G11" s="140">
        <f t="shared" si="0"/>
        <v>1.9801326693244747E-2</v>
      </c>
      <c r="H11" s="140">
        <f t="shared" si="0"/>
        <v>1.9409234154432142E-2</v>
      </c>
      <c r="I11" s="140">
        <f t="shared" si="0"/>
        <v>1.9024905568074547E-2</v>
      </c>
      <c r="J11" s="140">
        <f t="shared" si="0"/>
        <v>1.8648187197612975E-2</v>
      </c>
      <c r="K11" s="140">
        <f t="shared" si="0"/>
        <v>1.8278928350676255E-2</v>
      </c>
      <c r="L11" s="140">
        <f t="shared" si="0"/>
        <v>1.7916981318802101E-2</v>
      </c>
      <c r="M11" s="140">
        <f t="shared" si="0"/>
        <v>1.756220131835174E-2</v>
      </c>
      <c r="N11" s="140" t="str">
        <f t="shared" si="0"/>
        <v/>
      </c>
    </row>
    <row r="12" spans="1:15" ht="18" x14ac:dyDescent="0.2">
      <c r="A12" s="219"/>
      <c r="B12" s="219"/>
      <c r="C12" s="24">
        <f>'PMS(input_separete)'!B30</f>
        <v>4</v>
      </c>
      <c r="D12" s="80"/>
      <c r="E12" s="140" t="str">
        <f t="shared" si="1"/>
        <v/>
      </c>
      <c r="F12" s="140" t="str">
        <f t="shared" si="0"/>
        <v/>
      </c>
      <c r="G12" s="140" t="str">
        <f t="shared" si="0"/>
        <v/>
      </c>
      <c r="H12" s="140">
        <f t="shared" si="0"/>
        <v>1.9801326693244747E-2</v>
      </c>
      <c r="I12" s="140">
        <f t="shared" si="0"/>
        <v>1.9409234154432142E-2</v>
      </c>
      <c r="J12" s="140">
        <f t="shared" si="0"/>
        <v>1.9024905568074547E-2</v>
      </c>
      <c r="K12" s="140">
        <f t="shared" si="0"/>
        <v>1.8648187197612975E-2</v>
      </c>
      <c r="L12" s="140">
        <f t="shared" si="0"/>
        <v>1.8278928350676255E-2</v>
      </c>
      <c r="M12" s="140">
        <f t="shared" si="0"/>
        <v>1.7916981318802101E-2</v>
      </c>
      <c r="N12" s="140" t="str">
        <f t="shared" si="0"/>
        <v/>
      </c>
    </row>
    <row r="13" spans="1:15" ht="18" x14ac:dyDescent="0.2">
      <c r="A13" s="219"/>
      <c r="B13" s="219"/>
      <c r="C13" s="24">
        <f>'PMS(input_separete)'!B37</f>
        <v>5</v>
      </c>
      <c r="D13" s="80"/>
      <c r="E13" s="140" t="str">
        <f t="shared" si="1"/>
        <v/>
      </c>
      <c r="F13" s="140" t="str">
        <f t="shared" si="0"/>
        <v/>
      </c>
      <c r="G13" s="140" t="str">
        <f t="shared" si="0"/>
        <v/>
      </c>
      <c r="H13" s="140" t="str">
        <f t="shared" si="0"/>
        <v/>
      </c>
      <c r="I13" s="140">
        <f t="shared" si="0"/>
        <v>1.9801326693244747E-2</v>
      </c>
      <c r="J13" s="140">
        <f t="shared" si="0"/>
        <v>1.9409234154432142E-2</v>
      </c>
      <c r="K13" s="140">
        <f t="shared" si="0"/>
        <v>1.9024905568074547E-2</v>
      </c>
      <c r="L13" s="140">
        <f t="shared" si="0"/>
        <v>1.8648187197612975E-2</v>
      </c>
      <c r="M13" s="140">
        <f t="shared" si="0"/>
        <v>1.8278928350676255E-2</v>
      </c>
      <c r="N13" s="140" t="str">
        <f t="shared" si="0"/>
        <v/>
      </c>
    </row>
    <row r="14" spans="1:15" ht="18" x14ac:dyDescent="0.2">
      <c r="A14" s="219"/>
      <c r="B14" s="219"/>
      <c r="C14" s="24">
        <f>'PMS(input_separete)'!B44</f>
        <v>6</v>
      </c>
      <c r="D14" s="80"/>
      <c r="E14" s="140" t="str">
        <f t="shared" si="1"/>
        <v/>
      </c>
      <c r="F14" s="140" t="str">
        <f t="shared" si="0"/>
        <v/>
      </c>
      <c r="G14" s="140" t="str">
        <f t="shared" si="0"/>
        <v/>
      </c>
      <c r="H14" s="140" t="str">
        <f t="shared" si="0"/>
        <v/>
      </c>
      <c r="I14" s="140" t="str">
        <f t="shared" si="0"/>
        <v/>
      </c>
      <c r="J14" s="140">
        <f t="shared" si="0"/>
        <v>1.9801326693244747E-2</v>
      </c>
      <c r="K14" s="140">
        <f t="shared" si="0"/>
        <v>1.9409234154432142E-2</v>
      </c>
      <c r="L14" s="140">
        <f t="shared" si="0"/>
        <v>1.9024905568074547E-2</v>
      </c>
      <c r="M14" s="140">
        <f t="shared" si="0"/>
        <v>1.8648187197612975E-2</v>
      </c>
      <c r="N14" s="140" t="str">
        <f t="shared" si="0"/>
        <v/>
      </c>
    </row>
    <row r="15" spans="1:15" ht="18" x14ac:dyDescent="0.2">
      <c r="A15" s="219"/>
      <c r="B15" s="219"/>
      <c r="C15" s="24">
        <f>'PMS(input_separete)'!B51</f>
        <v>7</v>
      </c>
      <c r="D15" s="80"/>
      <c r="E15" s="140" t="str">
        <f t="shared" si="1"/>
        <v/>
      </c>
      <c r="F15" s="140" t="str">
        <f t="shared" si="0"/>
        <v/>
      </c>
      <c r="G15" s="140" t="str">
        <f t="shared" si="0"/>
        <v/>
      </c>
      <c r="H15" s="140" t="str">
        <f t="shared" si="0"/>
        <v/>
      </c>
      <c r="I15" s="140" t="str">
        <f t="shared" si="0"/>
        <v/>
      </c>
      <c r="J15" s="140" t="str">
        <f t="shared" si="0"/>
        <v/>
      </c>
      <c r="K15" s="140">
        <f t="shared" si="0"/>
        <v>1.9801326693244747E-2</v>
      </c>
      <c r="L15" s="140">
        <f t="shared" si="0"/>
        <v>1.9409234154432142E-2</v>
      </c>
      <c r="M15" s="140">
        <f t="shared" si="0"/>
        <v>1.9024905568074547E-2</v>
      </c>
      <c r="N15" s="140" t="str">
        <f t="shared" si="0"/>
        <v/>
      </c>
    </row>
    <row r="16" spans="1:15" ht="18" x14ac:dyDescent="0.2">
      <c r="A16" s="219"/>
      <c r="B16" s="219"/>
      <c r="C16" s="24">
        <f>'PMS(input_separete)'!B58</f>
        <v>8</v>
      </c>
      <c r="D16" s="80"/>
      <c r="E16" s="140" t="str">
        <f t="shared" si="1"/>
        <v/>
      </c>
      <c r="F16" s="140" t="str">
        <f t="shared" si="0"/>
        <v/>
      </c>
      <c r="G16" s="140" t="str">
        <f t="shared" si="0"/>
        <v/>
      </c>
      <c r="H16" s="140" t="str">
        <f t="shared" si="0"/>
        <v/>
      </c>
      <c r="I16" s="140" t="str">
        <f t="shared" si="0"/>
        <v/>
      </c>
      <c r="J16" s="140" t="str">
        <f t="shared" si="0"/>
        <v/>
      </c>
      <c r="K16" s="140" t="str">
        <f t="shared" si="0"/>
        <v/>
      </c>
      <c r="L16" s="140">
        <f t="shared" si="0"/>
        <v>1.9801326693244747E-2</v>
      </c>
      <c r="M16" s="140">
        <f t="shared" si="0"/>
        <v>1.9409234154432142E-2</v>
      </c>
      <c r="N16" s="140" t="str">
        <f t="shared" si="0"/>
        <v/>
      </c>
    </row>
    <row r="17" spans="1:14" ht="18" x14ac:dyDescent="0.2">
      <c r="A17" s="219"/>
      <c r="B17" s="219"/>
      <c r="C17" s="24">
        <f>'PMS(input_separete)'!B65</f>
        <v>9</v>
      </c>
      <c r="D17" s="80"/>
      <c r="E17" s="140" t="str">
        <f t="shared" si="1"/>
        <v/>
      </c>
      <c r="F17" s="140" t="str">
        <f t="shared" si="0"/>
        <v/>
      </c>
      <c r="G17" s="140" t="str">
        <f t="shared" si="0"/>
        <v/>
      </c>
      <c r="H17" s="140" t="str">
        <f t="shared" si="0"/>
        <v/>
      </c>
      <c r="I17" s="140" t="str">
        <f t="shared" si="0"/>
        <v/>
      </c>
      <c r="J17" s="140" t="str">
        <f t="shared" si="0"/>
        <v/>
      </c>
      <c r="K17" s="140" t="str">
        <f t="shared" si="0"/>
        <v/>
      </c>
      <c r="L17" s="140" t="str">
        <f t="shared" si="0"/>
        <v/>
      </c>
      <c r="M17" s="140">
        <f t="shared" si="0"/>
        <v>1.9801326693244747E-2</v>
      </c>
      <c r="N17" s="140" t="str">
        <f t="shared" si="0"/>
        <v/>
      </c>
    </row>
    <row r="18" spans="1:14" ht="18" x14ac:dyDescent="0.2">
      <c r="A18" s="219"/>
      <c r="B18" s="219"/>
      <c r="C18" s="24">
        <f>'PMS(input_separete)'!B72</f>
        <v>10</v>
      </c>
      <c r="D18" s="81"/>
      <c r="E18" s="140" t="str">
        <f t="shared" si="1"/>
        <v/>
      </c>
      <c r="F18" s="140" t="str">
        <f t="shared" si="0"/>
        <v/>
      </c>
      <c r="G18" s="140" t="str">
        <f t="shared" si="0"/>
        <v/>
      </c>
      <c r="H18" s="140" t="str">
        <f t="shared" si="0"/>
        <v/>
      </c>
      <c r="I18" s="140" t="str">
        <f t="shared" si="0"/>
        <v/>
      </c>
      <c r="J18" s="140" t="str">
        <f t="shared" si="0"/>
        <v/>
      </c>
      <c r="K18" s="140" t="str">
        <f t="shared" si="0"/>
        <v/>
      </c>
      <c r="L18" s="140" t="str">
        <f t="shared" si="0"/>
        <v/>
      </c>
      <c r="M18" s="140" t="str">
        <f t="shared" si="0"/>
        <v/>
      </c>
      <c r="N18" s="140" t="str">
        <f>IF(ISNUMBER(N$8),IF(N$8-1-$C18&lt;0,"",EXP(-$B$8*(N$8-1-$C18))*(1-EXP(-$B$8))),"")</f>
        <v/>
      </c>
    </row>
    <row r="19" spans="1:14" ht="18" x14ac:dyDescent="0.2">
      <c r="A19" s="109"/>
      <c r="B19" s="109"/>
      <c r="C19" s="110"/>
      <c r="D19" s="110"/>
      <c r="E19" s="111"/>
      <c r="F19" s="111"/>
      <c r="G19" s="111"/>
      <c r="H19" s="111"/>
      <c r="I19" s="111"/>
      <c r="J19" s="111"/>
      <c r="K19" s="111"/>
      <c r="L19" s="111"/>
      <c r="M19" s="111"/>
      <c r="N19" s="111"/>
    </row>
    <row r="20" spans="1:14" x14ac:dyDescent="0.2">
      <c r="A20" s="18"/>
      <c r="B20" s="18"/>
      <c r="C20" s="18"/>
      <c r="D20" s="18"/>
      <c r="E20" s="18"/>
      <c r="F20" s="18"/>
      <c r="G20" s="18"/>
      <c r="H20" s="18"/>
      <c r="I20" s="18"/>
      <c r="J20" s="18"/>
      <c r="K20" s="18"/>
      <c r="L20" s="18"/>
      <c r="M20" s="18"/>
      <c r="N20" s="18"/>
    </row>
    <row r="21" spans="1:14" s="71" customFormat="1" ht="18" x14ac:dyDescent="0.2">
      <c r="A21" s="116" t="s">
        <v>222</v>
      </c>
    </row>
    <row r="22" spans="1:14" ht="35.25" customHeight="1" x14ac:dyDescent="0.2">
      <c r="A22" s="21" t="s">
        <v>25</v>
      </c>
      <c r="B22" s="75" t="s">
        <v>73</v>
      </c>
      <c r="C22" s="22"/>
      <c r="D22" s="77"/>
      <c r="E22" s="220" t="s">
        <v>221</v>
      </c>
      <c r="F22" s="223"/>
      <c r="G22" s="223"/>
      <c r="H22" s="223"/>
      <c r="I22" s="223"/>
      <c r="J22" s="223"/>
      <c r="K22" s="223"/>
      <c r="L22" s="223"/>
      <c r="M22" s="223"/>
      <c r="N22" s="223"/>
    </row>
    <row r="23" spans="1:14" ht="90" x14ac:dyDescent="0.2">
      <c r="A23" s="21" t="s">
        <v>24</v>
      </c>
      <c r="B23" s="76" t="s">
        <v>75</v>
      </c>
      <c r="C23" s="22"/>
      <c r="D23" s="78"/>
      <c r="E23" s="220" t="s">
        <v>223</v>
      </c>
      <c r="F23" s="223"/>
      <c r="G23" s="223"/>
      <c r="H23" s="223"/>
      <c r="I23" s="223"/>
      <c r="J23" s="223"/>
      <c r="K23" s="223"/>
      <c r="L23" s="223"/>
      <c r="M23" s="223"/>
      <c r="N23" s="223"/>
    </row>
    <row r="24" spans="1:14" ht="18" x14ac:dyDescent="0.2">
      <c r="A24" s="21" t="s">
        <v>1</v>
      </c>
      <c r="B24" s="75" t="s">
        <v>71</v>
      </c>
      <c r="C24" s="22"/>
      <c r="D24" s="77"/>
      <c r="E24" s="214" t="s">
        <v>70</v>
      </c>
      <c r="F24" s="222"/>
      <c r="G24" s="222"/>
      <c r="H24" s="222"/>
      <c r="I24" s="222"/>
      <c r="J24" s="222"/>
      <c r="K24" s="222"/>
      <c r="L24" s="222"/>
      <c r="M24" s="222"/>
      <c r="N24" s="222"/>
    </row>
    <row r="25" spans="1:14" ht="36" x14ac:dyDescent="0.2">
      <c r="A25" s="203" t="s">
        <v>57</v>
      </c>
      <c r="B25" s="218">
        <f>'PMS(input_separete)'!H10</f>
        <v>0.04</v>
      </c>
      <c r="C25" s="25" t="s">
        <v>74</v>
      </c>
      <c r="D25" s="44"/>
      <c r="E25" s="131">
        <f>IF(2-'PMS(input)'!$E$7&gt;=0,IF('PMS(input)'!$E$8-2&gt;=0,2,"-"),"-")</f>
        <v>2</v>
      </c>
      <c r="F25" s="131">
        <f>IF(3-'PMS(input)'!$E$7&gt;=0,IF('PMS(input)'!$E$8-3&gt;=0,3,"-"),"-")</f>
        <v>3</v>
      </c>
      <c r="G25" s="131">
        <f>IF(4-'PMS(input)'!$E$7&gt;=0,IF('PMS(input)'!$E$8-4&gt;=0,4,"-"),"-")</f>
        <v>4</v>
      </c>
      <c r="H25" s="131">
        <f>IF(5-'PMS(input)'!$E$7&gt;=0,IF('PMS(input)'!$E$8-5&gt;=0,5,"-"),"-")</f>
        <v>5</v>
      </c>
      <c r="I25" s="131">
        <f>IF(6-'PMS(input)'!$E$7&gt;=0,IF('PMS(input)'!$E$8-6&gt;=0,6,"-"),"-")</f>
        <v>6</v>
      </c>
      <c r="J25" s="131">
        <f>IF(7-'PMS(input)'!$E$7&gt;=0,IF('PMS(input)'!$E$8-7&gt;=0,7,"-"),"-")</f>
        <v>7</v>
      </c>
      <c r="K25" s="131">
        <f>IF(8-'PMS(input)'!$E$7&gt;=0,IF('PMS(input)'!$E$8-8&gt;=0,8,"-"),"-")</f>
        <v>8</v>
      </c>
      <c r="L25" s="131">
        <f>IF(9-'PMS(input)'!$E$7&gt;=0,IF('PMS(input)'!$E$8-9&gt;=0,9,"-"),"-")</f>
        <v>9</v>
      </c>
      <c r="M25" s="131">
        <f>IF(10-'PMS(input)'!$E$7&gt;=0,IF('PMS(input)'!$E$8-10&gt;=0,10,"-"),"-")</f>
        <v>10</v>
      </c>
      <c r="N25" s="131" t="str">
        <f>IF(11-'PMS(input)'!$E$7&gt;=0,IF('PMS(input)'!$E$8-11&gt;=0,11,"-"),"-")</f>
        <v>-</v>
      </c>
    </row>
    <row r="26" spans="1:14" ht="17.5" customHeight="1" x14ac:dyDescent="0.2">
      <c r="A26" s="219"/>
      <c r="B26" s="219"/>
      <c r="C26" s="24">
        <f t="shared" ref="C26:C35" si="2">C9</f>
        <v>1</v>
      </c>
      <c r="D26" s="80"/>
      <c r="E26" s="139">
        <f>IF(ISNUMBER(E$25),IF(E$25-1-$C26&lt;0,"",EXP(-$B$25*(E$25-1-$C26))*(1-EXP(-$B$25))),"")</f>
        <v>3.9210560847676823E-2</v>
      </c>
      <c r="F26" s="139">
        <f t="shared" ref="F26:N35" si="3">IF(ISNUMBER(F$25),IF(F$25-1-$C26&lt;0,"",EXP(-$B$25*(F$25-1-$C26))*(1-EXP(-$B$25))),"")</f>
        <v>3.7673092765687456E-2</v>
      </c>
      <c r="G26" s="139">
        <f>IF(ISNUMBER(G$25),IF(G$25-1-$C26&lt;0,"",EXP(-$B$25*(G$25-1-$C26))*(1-EXP(-$B$25))),"")</f>
        <v>3.6195909669478298E-2</v>
      </c>
      <c r="H26" s="139">
        <f t="shared" si="3"/>
        <v>3.4776647750946202E-2</v>
      </c>
      <c r="I26" s="139">
        <f t="shared" si="3"/>
        <v>3.3413035888229504E-2</v>
      </c>
      <c r="J26" s="139">
        <f t="shared" si="3"/>
        <v>3.2102892011428477E-2</v>
      </c>
      <c r="K26" s="139">
        <f t="shared" si="3"/>
        <v>3.0844119610827964E-2</v>
      </c>
      <c r="L26" s="139">
        <f t="shared" si="3"/>
        <v>2.9634704382034572E-2</v>
      </c>
      <c r="M26" s="139">
        <f t="shared" si="3"/>
        <v>2.8472711002659891E-2</v>
      </c>
      <c r="N26" s="139" t="str">
        <f t="shared" si="3"/>
        <v/>
      </c>
    </row>
    <row r="27" spans="1:14" ht="18" x14ac:dyDescent="0.2">
      <c r="A27" s="219"/>
      <c r="B27" s="219"/>
      <c r="C27" s="24">
        <f t="shared" si="2"/>
        <v>2</v>
      </c>
      <c r="D27" s="80"/>
      <c r="E27" s="139" t="str">
        <f t="shared" ref="E27:E35" si="4">IF(ISNUMBER(E$25),IF(E$25-1-$C27&lt;0,"",EXP(-$B$25*(E$25-1-$C27))*(1-EXP(-$B$25))),"")</f>
        <v/>
      </c>
      <c r="F27" s="139">
        <f t="shared" si="3"/>
        <v>3.9210560847676823E-2</v>
      </c>
      <c r="G27" s="139">
        <f t="shared" si="3"/>
        <v>3.7673092765687456E-2</v>
      </c>
      <c r="H27" s="139">
        <f t="shared" si="3"/>
        <v>3.6195909669478298E-2</v>
      </c>
      <c r="I27" s="139">
        <f t="shared" si="3"/>
        <v>3.4776647750946202E-2</v>
      </c>
      <c r="J27" s="139">
        <f t="shared" si="3"/>
        <v>3.3413035888229504E-2</v>
      </c>
      <c r="K27" s="139">
        <f t="shared" si="3"/>
        <v>3.2102892011428477E-2</v>
      </c>
      <c r="L27" s="139">
        <f t="shared" si="3"/>
        <v>3.0844119610827964E-2</v>
      </c>
      <c r="M27" s="139">
        <f t="shared" si="3"/>
        <v>2.9634704382034572E-2</v>
      </c>
      <c r="N27" s="139" t="str">
        <f t="shared" si="3"/>
        <v/>
      </c>
    </row>
    <row r="28" spans="1:14" ht="18" x14ac:dyDescent="0.2">
      <c r="A28" s="219"/>
      <c r="B28" s="219"/>
      <c r="C28" s="24">
        <f t="shared" si="2"/>
        <v>3</v>
      </c>
      <c r="D28" s="80"/>
      <c r="E28" s="139" t="str">
        <f t="shared" si="4"/>
        <v/>
      </c>
      <c r="F28" s="139" t="str">
        <f t="shared" si="3"/>
        <v/>
      </c>
      <c r="G28" s="139">
        <f t="shared" si="3"/>
        <v>3.9210560847676823E-2</v>
      </c>
      <c r="H28" s="139">
        <f t="shared" si="3"/>
        <v>3.7673092765687456E-2</v>
      </c>
      <c r="I28" s="139">
        <f t="shared" si="3"/>
        <v>3.6195909669478298E-2</v>
      </c>
      <c r="J28" s="139">
        <f t="shared" si="3"/>
        <v>3.4776647750946202E-2</v>
      </c>
      <c r="K28" s="139">
        <f t="shared" si="3"/>
        <v>3.3413035888229504E-2</v>
      </c>
      <c r="L28" s="139">
        <f t="shared" si="3"/>
        <v>3.2102892011428477E-2</v>
      </c>
      <c r="M28" s="139">
        <f t="shared" si="3"/>
        <v>3.0844119610827964E-2</v>
      </c>
      <c r="N28" s="139" t="str">
        <f t="shared" si="3"/>
        <v/>
      </c>
    </row>
    <row r="29" spans="1:14" ht="18" x14ac:dyDescent="0.2">
      <c r="A29" s="219"/>
      <c r="B29" s="219"/>
      <c r="C29" s="24">
        <f t="shared" si="2"/>
        <v>4</v>
      </c>
      <c r="D29" s="80"/>
      <c r="E29" s="139" t="str">
        <f t="shared" si="4"/>
        <v/>
      </c>
      <c r="F29" s="139" t="str">
        <f t="shared" si="3"/>
        <v/>
      </c>
      <c r="G29" s="139" t="str">
        <f t="shared" si="3"/>
        <v/>
      </c>
      <c r="H29" s="139">
        <f t="shared" si="3"/>
        <v>3.9210560847676823E-2</v>
      </c>
      <c r="I29" s="139">
        <f t="shared" si="3"/>
        <v>3.7673092765687456E-2</v>
      </c>
      <c r="J29" s="139">
        <f t="shared" si="3"/>
        <v>3.6195909669478298E-2</v>
      </c>
      <c r="K29" s="139">
        <f t="shared" si="3"/>
        <v>3.4776647750946202E-2</v>
      </c>
      <c r="L29" s="139">
        <f t="shared" si="3"/>
        <v>3.3413035888229504E-2</v>
      </c>
      <c r="M29" s="139">
        <f t="shared" si="3"/>
        <v>3.2102892011428477E-2</v>
      </c>
      <c r="N29" s="139" t="str">
        <f t="shared" si="3"/>
        <v/>
      </c>
    </row>
    <row r="30" spans="1:14" ht="18" x14ac:dyDescent="0.2">
      <c r="A30" s="219"/>
      <c r="B30" s="219"/>
      <c r="C30" s="24">
        <f t="shared" si="2"/>
        <v>5</v>
      </c>
      <c r="D30" s="80"/>
      <c r="E30" s="139" t="str">
        <f t="shared" si="4"/>
        <v/>
      </c>
      <c r="F30" s="139" t="str">
        <f t="shared" si="3"/>
        <v/>
      </c>
      <c r="G30" s="139" t="str">
        <f t="shared" si="3"/>
        <v/>
      </c>
      <c r="H30" s="139" t="str">
        <f t="shared" si="3"/>
        <v/>
      </c>
      <c r="I30" s="139">
        <f t="shared" si="3"/>
        <v>3.9210560847676823E-2</v>
      </c>
      <c r="J30" s="139">
        <f t="shared" si="3"/>
        <v>3.7673092765687456E-2</v>
      </c>
      <c r="K30" s="139">
        <f t="shared" si="3"/>
        <v>3.6195909669478298E-2</v>
      </c>
      <c r="L30" s="139">
        <f t="shared" si="3"/>
        <v>3.4776647750946202E-2</v>
      </c>
      <c r="M30" s="139">
        <f t="shared" si="3"/>
        <v>3.3413035888229504E-2</v>
      </c>
      <c r="N30" s="139" t="str">
        <f t="shared" si="3"/>
        <v/>
      </c>
    </row>
    <row r="31" spans="1:14" ht="18" x14ac:dyDescent="0.2">
      <c r="A31" s="219"/>
      <c r="B31" s="219"/>
      <c r="C31" s="24">
        <f t="shared" si="2"/>
        <v>6</v>
      </c>
      <c r="D31" s="80"/>
      <c r="E31" s="139" t="str">
        <f t="shared" si="4"/>
        <v/>
      </c>
      <c r="F31" s="139" t="str">
        <f t="shared" si="3"/>
        <v/>
      </c>
      <c r="G31" s="139" t="str">
        <f t="shared" si="3"/>
        <v/>
      </c>
      <c r="H31" s="139" t="str">
        <f t="shared" si="3"/>
        <v/>
      </c>
      <c r="I31" s="139" t="str">
        <f t="shared" si="3"/>
        <v/>
      </c>
      <c r="J31" s="139">
        <f t="shared" si="3"/>
        <v>3.9210560847676823E-2</v>
      </c>
      <c r="K31" s="139">
        <f t="shared" si="3"/>
        <v>3.7673092765687456E-2</v>
      </c>
      <c r="L31" s="139">
        <f t="shared" si="3"/>
        <v>3.6195909669478298E-2</v>
      </c>
      <c r="M31" s="139">
        <f t="shared" si="3"/>
        <v>3.4776647750946202E-2</v>
      </c>
      <c r="N31" s="139" t="str">
        <f t="shared" si="3"/>
        <v/>
      </c>
    </row>
    <row r="32" spans="1:14" ht="18" x14ac:dyDescent="0.2">
      <c r="A32" s="219"/>
      <c r="B32" s="219"/>
      <c r="C32" s="24">
        <f t="shared" si="2"/>
        <v>7</v>
      </c>
      <c r="D32" s="80"/>
      <c r="E32" s="139" t="str">
        <f t="shared" si="4"/>
        <v/>
      </c>
      <c r="F32" s="139" t="str">
        <f t="shared" si="3"/>
        <v/>
      </c>
      <c r="G32" s="139" t="str">
        <f t="shared" si="3"/>
        <v/>
      </c>
      <c r="H32" s="139" t="str">
        <f t="shared" si="3"/>
        <v/>
      </c>
      <c r="I32" s="139" t="str">
        <f t="shared" si="3"/>
        <v/>
      </c>
      <c r="J32" s="139" t="str">
        <f t="shared" si="3"/>
        <v/>
      </c>
      <c r="K32" s="139">
        <f t="shared" si="3"/>
        <v>3.9210560847676823E-2</v>
      </c>
      <c r="L32" s="139">
        <f t="shared" si="3"/>
        <v>3.7673092765687456E-2</v>
      </c>
      <c r="M32" s="139">
        <f t="shared" si="3"/>
        <v>3.6195909669478298E-2</v>
      </c>
      <c r="N32" s="139" t="str">
        <f t="shared" si="3"/>
        <v/>
      </c>
    </row>
    <row r="33" spans="1:14" ht="18" x14ac:dyDescent="0.2">
      <c r="A33" s="219"/>
      <c r="B33" s="219"/>
      <c r="C33" s="24">
        <f t="shared" si="2"/>
        <v>8</v>
      </c>
      <c r="D33" s="80"/>
      <c r="E33" s="139" t="str">
        <f t="shared" si="4"/>
        <v/>
      </c>
      <c r="F33" s="139" t="str">
        <f t="shared" si="3"/>
        <v/>
      </c>
      <c r="G33" s="139" t="str">
        <f t="shared" si="3"/>
        <v/>
      </c>
      <c r="H33" s="139" t="str">
        <f t="shared" si="3"/>
        <v/>
      </c>
      <c r="I33" s="139" t="str">
        <f t="shared" si="3"/>
        <v/>
      </c>
      <c r="J33" s="139" t="str">
        <f t="shared" si="3"/>
        <v/>
      </c>
      <c r="K33" s="139" t="str">
        <f t="shared" si="3"/>
        <v/>
      </c>
      <c r="L33" s="139">
        <f t="shared" si="3"/>
        <v>3.9210560847676823E-2</v>
      </c>
      <c r="M33" s="139">
        <f t="shared" si="3"/>
        <v>3.7673092765687456E-2</v>
      </c>
      <c r="N33" s="139" t="str">
        <f t="shared" si="3"/>
        <v/>
      </c>
    </row>
    <row r="34" spans="1:14" ht="18" x14ac:dyDescent="0.2">
      <c r="A34" s="219"/>
      <c r="B34" s="219"/>
      <c r="C34" s="24">
        <f t="shared" si="2"/>
        <v>9</v>
      </c>
      <c r="D34" s="80"/>
      <c r="E34" s="139" t="str">
        <f t="shared" si="4"/>
        <v/>
      </c>
      <c r="F34" s="139" t="str">
        <f t="shared" si="3"/>
        <v/>
      </c>
      <c r="G34" s="139" t="str">
        <f t="shared" si="3"/>
        <v/>
      </c>
      <c r="H34" s="139" t="str">
        <f t="shared" si="3"/>
        <v/>
      </c>
      <c r="I34" s="139" t="str">
        <f t="shared" si="3"/>
        <v/>
      </c>
      <c r="J34" s="139" t="str">
        <f t="shared" si="3"/>
        <v/>
      </c>
      <c r="K34" s="139" t="str">
        <f t="shared" si="3"/>
        <v/>
      </c>
      <c r="L34" s="139" t="str">
        <f t="shared" si="3"/>
        <v/>
      </c>
      <c r="M34" s="139">
        <f t="shared" si="3"/>
        <v>3.9210560847676823E-2</v>
      </c>
      <c r="N34" s="139" t="str">
        <f t="shared" si="3"/>
        <v/>
      </c>
    </row>
    <row r="35" spans="1:14" ht="18" x14ac:dyDescent="0.2">
      <c r="A35" s="219"/>
      <c r="B35" s="219"/>
      <c r="C35" s="24">
        <f t="shared" si="2"/>
        <v>10</v>
      </c>
      <c r="D35" s="81"/>
      <c r="E35" s="139" t="str">
        <f t="shared" si="4"/>
        <v/>
      </c>
      <c r="F35" s="139" t="str">
        <f t="shared" si="3"/>
        <v/>
      </c>
      <c r="G35" s="139" t="str">
        <f t="shared" si="3"/>
        <v/>
      </c>
      <c r="H35" s="139" t="str">
        <f t="shared" si="3"/>
        <v/>
      </c>
      <c r="I35" s="139" t="str">
        <f t="shared" si="3"/>
        <v/>
      </c>
      <c r="J35" s="139" t="str">
        <f t="shared" si="3"/>
        <v/>
      </c>
      <c r="K35" s="139" t="str">
        <f t="shared" si="3"/>
        <v/>
      </c>
      <c r="L35" s="139" t="str">
        <f t="shared" si="3"/>
        <v/>
      </c>
      <c r="M35" s="139" t="str">
        <f t="shared" si="3"/>
        <v/>
      </c>
      <c r="N35" s="139" t="str">
        <f>IF(ISNUMBER(N$25),IF(N$25-1-$C35&lt;0,"",EXP(-$B$25*(N$25-1-$C35))*(1-EXP(-$B$25))),"")</f>
        <v/>
      </c>
    </row>
    <row r="36" spans="1:14" ht="18" x14ac:dyDescent="0.2">
      <c r="A36" s="109"/>
      <c r="B36" s="109"/>
      <c r="C36" s="110"/>
      <c r="D36" s="110"/>
      <c r="E36" s="111"/>
      <c r="F36" s="111"/>
      <c r="G36" s="111"/>
      <c r="H36" s="111"/>
      <c r="I36" s="111"/>
      <c r="J36" s="111"/>
      <c r="K36" s="111"/>
      <c r="L36" s="111"/>
      <c r="M36" s="111"/>
      <c r="N36" s="111"/>
    </row>
    <row r="37" spans="1:14" x14ac:dyDescent="0.2">
      <c r="A37" s="18"/>
      <c r="B37" s="18"/>
      <c r="C37" s="18"/>
      <c r="D37" s="18"/>
      <c r="E37" s="18"/>
      <c r="F37" s="18"/>
      <c r="G37" s="18"/>
      <c r="H37" s="18"/>
      <c r="I37" s="18"/>
      <c r="J37" s="18"/>
      <c r="K37" s="18"/>
      <c r="L37" s="18"/>
      <c r="M37" s="18"/>
      <c r="N37" s="18"/>
    </row>
    <row r="38" spans="1:14" s="71" customFormat="1" ht="18" x14ac:dyDescent="0.2">
      <c r="A38" s="116" t="s">
        <v>224</v>
      </c>
    </row>
    <row r="39" spans="1:14" ht="35.25" customHeight="1" x14ac:dyDescent="0.2">
      <c r="A39" s="21" t="s">
        <v>25</v>
      </c>
      <c r="B39" s="75" t="s">
        <v>73</v>
      </c>
      <c r="C39" s="22"/>
      <c r="D39" s="77"/>
      <c r="E39" s="220" t="s">
        <v>221</v>
      </c>
      <c r="F39" s="223"/>
      <c r="G39" s="223"/>
      <c r="H39" s="223"/>
      <c r="I39" s="223"/>
      <c r="J39" s="223"/>
      <c r="K39" s="223"/>
      <c r="L39" s="223"/>
      <c r="M39" s="223"/>
      <c r="N39" s="223"/>
    </row>
    <row r="40" spans="1:14" ht="108" x14ac:dyDescent="0.2">
      <c r="A40" s="21" t="s">
        <v>24</v>
      </c>
      <c r="B40" s="76" t="s">
        <v>76</v>
      </c>
      <c r="C40" s="22"/>
      <c r="D40" s="78"/>
      <c r="E40" s="220" t="s">
        <v>225</v>
      </c>
      <c r="F40" s="223"/>
      <c r="G40" s="223"/>
      <c r="H40" s="223"/>
      <c r="I40" s="223"/>
      <c r="J40" s="223"/>
      <c r="K40" s="223"/>
      <c r="L40" s="223"/>
      <c r="M40" s="223"/>
      <c r="N40" s="223"/>
    </row>
    <row r="41" spans="1:14" ht="18" x14ac:dyDescent="0.2">
      <c r="A41" s="21" t="s">
        <v>1</v>
      </c>
      <c r="B41" s="75" t="s">
        <v>71</v>
      </c>
      <c r="C41" s="22" t="s">
        <v>70</v>
      </c>
      <c r="D41" s="77"/>
      <c r="E41" s="214" t="s">
        <v>70</v>
      </c>
      <c r="F41" s="222"/>
      <c r="G41" s="222"/>
      <c r="H41" s="222"/>
      <c r="I41" s="222"/>
      <c r="J41" s="222"/>
      <c r="K41" s="222"/>
      <c r="L41" s="222"/>
      <c r="M41" s="222"/>
      <c r="N41" s="222"/>
    </row>
    <row r="42" spans="1:14" ht="36" x14ac:dyDescent="0.2">
      <c r="A42" s="203" t="s">
        <v>57</v>
      </c>
      <c r="B42" s="218">
        <f>'PMS(input_separete)'!H11</f>
        <v>0.06</v>
      </c>
      <c r="C42" s="25" t="s">
        <v>74</v>
      </c>
      <c r="D42" s="44"/>
      <c r="E42" s="131">
        <f>IF(2-'PMS(input)'!$E$7&gt;=0,IF('PMS(input)'!$E$8-2&gt;=0,2,"-"),"-")</f>
        <v>2</v>
      </c>
      <c r="F42" s="131">
        <f>IF(3-'PMS(input)'!$E$7&gt;=0,IF('PMS(input)'!$E$8-3&gt;=0,3,"-"),"-")</f>
        <v>3</v>
      </c>
      <c r="G42" s="131">
        <f>IF(4-'PMS(input)'!$E$7&gt;=0,IF('PMS(input)'!$E$8-4&gt;=0,4,"-"),"-")</f>
        <v>4</v>
      </c>
      <c r="H42" s="131">
        <f>IF(5-'PMS(input)'!$E$7&gt;=0,IF('PMS(input)'!$E$8-5&gt;=0,5,"-"),"-")</f>
        <v>5</v>
      </c>
      <c r="I42" s="131">
        <f>IF(6-'PMS(input)'!$E$7&gt;=0,IF('PMS(input)'!$E$8-6&gt;=0,6,"-"),"-")</f>
        <v>6</v>
      </c>
      <c r="J42" s="131">
        <f>IF(7-'PMS(input)'!$E$7&gt;=0,IF('PMS(input)'!$E$8-7&gt;=0,7,"-"),"-")</f>
        <v>7</v>
      </c>
      <c r="K42" s="131">
        <f>IF(8-'PMS(input)'!$E$7&gt;=0,IF('PMS(input)'!$E$8-8&gt;=0,8,"-"),"-")</f>
        <v>8</v>
      </c>
      <c r="L42" s="131">
        <f>IF(9-'PMS(input)'!$E$7&gt;=0,IF('PMS(input)'!$E$8-9&gt;=0,9,"-"),"-")</f>
        <v>9</v>
      </c>
      <c r="M42" s="131">
        <f>IF(10-'PMS(input)'!$E$7&gt;=0,IF('PMS(input)'!$E$8-10&gt;=0,10,"-"),"-")</f>
        <v>10</v>
      </c>
      <c r="N42" s="131" t="str">
        <f>IF(11-'PMS(input)'!$E$7&gt;=0,IF('PMS(input)'!$E$8-11&gt;=0,11,"-"),"-")</f>
        <v>-</v>
      </c>
    </row>
    <row r="43" spans="1:14" ht="18" x14ac:dyDescent="0.2">
      <c r="A43" s="219"/>
      <c r="B43" s="219"/>
      <c r="C43" s="24">
        <f t="shared" ref="C43:C52" si="5">C26</f>
        <v>1</v>
      </c>
      <c r="D43" s="80"/>
      <c r="E43" s="139">
        <f>IF(ISNUMBER(E$42),IF(E$42-$C43&lt;0,"",EXP(-$B$42*(E$42-$C43))*(1-EXP(-$B$42))),"")</f>
        <v>5.4844096867091185E-2</v>
      </c>
      <c r="F43" s="139">
        <f t="shared" ref="F43:N52" si="6">IF(ISNUMBER(F$42),IF(F$42-$C43&lt;0,"",EXP(-$B$42*(F$42-$C43))*(1-EXP(-$B$42))),"")</f>
        <v>5.1650225305885485E-2</v>
      </c>
      <c r="G43" s="139">
        <f t="shared" si="6"/>
        <v>4.8642350344718602E-2</v>
      </c>
      <c r="H43" s="139">
        <f t="shared" si="6"/>
        <v>4.5809640384835537E-2</v>
      </c>
      <c r="I43" s="139">
        <f t="shared" si="6"/>
        <v>4.31418946106868E-2</v>
      </c>
      <c r="J43" s="139">
        <f t="shared" si="6"/>
        <v>4.0629506255974265E-2</v>
      </c>
      <c r="K43" s="139">
        <f t="shared" si="6"/>
        <v>3.8263428008915919E-2</v>
      </c>
      <c r="L43" s="139">
        <f t="shared" si="6"/>
        <v>3.6035139432151184E-2</v>
      </c>
      <c r="M43" s="139">
        <f t="shared" si="6"/>
        <v>3.3936616279963222E-2</v>
      </c>
      <c r="N43" s="139" t="str">
        <f t="shared" si="6"/>
        <v/>
      </c>
    </row>
    <row r="44" spans="1:14" ht="18" x14ac:dyDescent="0.2">
      <c r="A44" s="219"/>
      <c r="B44" s="219"/>
      <c r="C44" s="24">
        <f t="shared" si="5"/>
        <v>2</v>
      </c>
      <c r="D44" s="80"/>
      <c r="E44" s="139">
        <f t="shared" ref="E44:E52" si="7">IF(ISNUMBER(E$42),IF(E$42-$C44&lt;0,"",EXP(-$B$42*(E$42-$C44))*(1-EXP(-$B$42))),"")</f>
        <v>5.823546641575128E-2</v>
      </c>
      <c r="F44" s="139">
        <f t="shared" si="6"/>
        <v>5.4844096867091185E-2</v>
      </c>
      <c r="G44" s="139">
        <f t="shared" si="6"/>
        <v>5.1650225305885485E-2</v>
      </c>
      <c r="H44" s="139">
        <f t="shared" si="6"/>
        <v>4.8642350344718602E-2</v>
      </c>
      <c r="I44" s="139">
        <f t="shared" si="6"/>
        <v>4.5809640384835537E-2</v>
      </c>
      <c r="J44" s="139">
        <f t="shared" si="6"/>
        <v>4.31418946106868E-2</v>
      </c>
      <c r="K44" s="139">
        <f t="shared" si="6"/>
        <v>4.0629506255974265E-2</v>
      </c>
      <c r="L44" s="139">
        <f t="shared" si="6"/>
        <v>3.8263428008915919E-2</v>
      </c>
      <c r="M44" s="139">
        <f t="shared" si="6"/>
        <v>3.6035139432151184E-2</v>
      </c>
      <c r="N44" s="139" t="str">
        <f t="shared" si="6"/>
        <v/>
      </c>
    </row>
    <row r="45" spans="1:14" ht="18" x14ac:dyDescent="0.2">
      <c r="A45" s="219"/>
      <c r="B45" s="219"/>
      <c r="C45" s="24">
        <f t="shared" si="5"/>
        <v>3</v>
      </c>
      <c r="D45" s="80"/>
      <c r="E45" s="139" t="str">
        <f t="shared" si="7"/>
        <v/>
      </c>
      <c r="F45" s="139">
        <f t="shared" si="6"/>
        <v>5.823546641575128E-2</v>
      </c>
      <c r="G45" s="139">
        <f t="shared" si="6"/>
        <v>5.4844096867091185E-2</v>
      </c>
      <c r="H45" s="139">
        <f t="shared" si="6"/>
        <v>5.1650225305885485E-2</v>
      </c>
      <c r="I45" s="139">
        <f t="shared" si="6"/>
        <v>4.8642350344718602E-2</v>
      </c>
      <c r="J45" s="139">
        <f t="shared" si="6"/>
        <v>4.5809640384835537E-2</v>
      </c>
      <c r="K45" s="139">
        <f t="shared" si="6"/>
        <v>4.31418946106868E-2</v>
      </c>
      <c r="L45" s="139">
        <f t="shared" si="6"/>
        <v>4.0629506255974265E-2</v>
      </c>
      <c r="M45" s="139">
        <f t="shared" si="6"/>
        <v>3.8263428008915919E-2</v>
      </c>
      <c r="N45" s="139" t="str">
        <f t="shared" si="6"/>
        <v/>
      </c>
    </row>
    <row r="46" spans="1:14" ht="18" x14ac:dyDescent="0.2">
      <c r="A46" s="219"/>
      <c r="B46" s="219"/>
      <c r="C46" s="24">
        <f t="shared" si="5"/>
        <v>4</v>
      </c>
      <c r="D46" s="80"/>
      <c r="E46" s="139" t="str">
        <f t="shared" si="7"/>
        <v/>
      </c>
      <c r="F46" s="139" t="str">
        <f t="shared" si="6"/>
        <v/>
      </c>
      <c r="G46" s="139">
        <f t="shared" si="6"/>
        <v>5.823546641575128E-2</v>
      </c>
      <c r="H46" s="139">
        <f t="shared" si="6"/>
        <v>5.4844096867091185E-2</v>
      </c>
      <c r="I46" s="139">
        <f t="shared" si="6"/>
        <v>5.1650225305885485E-2</v>
      </c>
      <c r="J46" s="139">
        <f t="shared" si="6"/>
        <v>4.8642350344718602E-2</v>
      </c>
      <c r="K46" s="139">
        <f t="shared" si="6"/>
        <v>4.5809640384835537E-2</v>
      </c>
      <c r="L46" s="139">
        <f t="shared" si="6"/>
        <v>4.31418946106868E-2</v>
      </c>
      <c r="M46" s="139">
        <f t="shared" si="6"/>
        <v>4.0629506255974265E-2</v>
      </c>
      <c r="N46" s="139" t="str">
        <f t="shared" si="6"/>
        <v/>
      </c>
    </row>
    <row r="47" spans="1:14" ht="18" x14ac:dyDescent="0.2">
      <c r="A47" s="219"/>
      <c r="B47" s="219"/>
      <c r="C47" s="24">
        <f t="shared" si="5"/>
        <v>5</v>
      </c>
      <c r="D47" s="80"/>
      <c r="E47" s="139" t="str">
        <f t="shared" si="7"/>
        <v/>
      </c>
      <c r="F47" s="139" t="str">
        <f t="shared" si="6"/>
        <v/>
      </c>
      <c r="G47" s="139" t="str">
        <f t="shared" si="6"/>
        <v/>
      </c>
      <c r="H47" s="139">
        <f t="shared" si="6"/>
        <v>5.823546641575128E-2</v>
      </c>
      <c r="I47" s="139">
        <f t="shared" si="6"/>
        <v>5.4844096867091185E-2</v>
      </c>
      <c r="J47" s="139">
        <f t="shared" si="6"/>
        <v>5.1650225305885485E-2</v>
      </c>
      <c r="K47" s="139">
        <f t="shared" si="6"/>
        <v>4.8642350344718602E-2</v>
      </c>
      <c r="L47" s="139">
        <f t="shared" si="6"/>
        <v>4.5809640384835537E-2</v>
      </c>
      <c r="M47" s="139">
        <f t="shared" si="6"/>
        <v>4.31418946106868E-2</v>
      </c>
      <c r="N47" s="139" t="str">
        <f t="shared" si="6"/>
        <v/>
      </c>
    </row>
    <row r="48" spans="1:14" ht="18" x14ac:dyDescent="0.2">
      <c r="A48" s="219"/>
      <c r="B48" s="219"/>
      <c r="C48" s="24">
        <f t="shared" si="5"/>
        <v>6</v>
      </c>
      <c r="D48" s="80"/>
      <c r="E48" s="139" t="str">
        <f t="shared" si="7"/>
        <v/>
      </c>
      <c r="F48" s="139" t="str">
        <f t="shared" si="6"/>
        <v/>
      </c>
      <c r="G48" s="139" t="str">
        <f t="shared" si="6"/>
        <v/>
      </c>
      <c r="H48" s="139" t="str">
        <f t="shared" si="6"/>
        <v/>
      </c>
      <c r="I48" s="139">
        <f t="shared" si="6"/>
        <v>5.823546641575128E-2</v>
      </c>
      <c r="J48" s="139">
        <f t="shared" si="6"/>
        <v>5.4844096867091185E-2</v>
      </c>
      <c r="K48" s="139">
        <f t="shared" si="6"/>
        <v>5.1650225305885485E-2</v>
      </c>
      <c r="L48" s="139">
        <f t="shared" si="6"/>
        <v>4.8642350344718602E-2</v>
      </c>
      <c r="M48" s="139">
        <f t="shared" si="6"/>
        <v>4.5809640384835537E-2</v>
      </c>
      <c r="N48" s="139" t="str">
        <f t="shared" si="6"/>
        <v/>
      </c>
    </row>
    <row r="49" spans="1:14" ht="18" x14ac:dyDescent="0.2">
      <c r="A49" s="219"/>
      <c r="B49" s="219"/>
      <c r="C49" s="24">
        <f t="shared" si="5"/>
        <v>7</v>
      </c>
      <c r="D49" s="80"/>
      <c r="E49" s="139" t="str">
        <f t="shared" si="7"/>
        <v/>
      </c>
      <c r="F49" s="139" t="str">
        <f t="shared" si="6"/>
        <v/>
      </c>
      <c r="G49" s="139" t="str">
        <f t="shared" si="6"/>
        <v/>
      </c>
      <c r="H49" s="139" t="str">
        <f t="shared" si="6"/>
        <v/>
      </c>
      <c r="I49" s="139" t="str">
        <f t="shared" si="6"/>
        <v/>
      </c>
      <c r="J49" s="139">
        <f t="shared" si="6"/>
        <v>5.823546641575128E-2</v>
      </c>
      <c r="K49" s="139">
        <f t="shared" si="6"/>
        <v>5.4844096867091185E-2</v>
      </c>
      <c r="L49" s="139">
        <f t="shared" si="6"/>
        <v>5.1650225305885485E-2</v>
      </c>
      <c r="M49" s="139">
        <f t="shared" si="6"/>
        <v>4.8642350344718602E-2</v>
      </c>
      <c r="N49" s="139" t="str">
        <f t="shared" si="6"/>
        <v/>
      </c>
    </row>
    <row r="50" spans="1:14" ht="18" x14ac:dyDescent="0.2">
      <c r="A50" s="219"/>
      <c r="B50" s="219"/>
      <c r="C50" s="24">
        <f t="shared" si="5"/>
        <v>8</v>
      </c>
      <c r="D50" s="80"/>
      <c r="E50" s="139" t="str">
        <f t="shared" si="7"/>
        <v/>
      </c>
      <c r="F50" s="139" t="str">
        <f t="shared" si="6"/>
        <v/>
      </c>
      <c r="G50" s="139" t="str">
        <f t="shared" si="6"/>
        <v/>
      </c>
      <c r="H50" s="139" t="str">
        <f t="shared" si="6"/>
        <v/>
      </c>
      <c r="I50" s="139" t="str">
        <f t="shared" si="6"/>
        <v/>
      </c>
      <c r="J50" s="139" t="str">
        <f t="shared" si="6"/>
        <v/>
      </c>
      <c r="K50" s="139">
        <f t="shared" si="6"/>
        <v>5.823546641575128E-2</v>
      </c>
      <c r="L50" s="139">
        <f t="shared" si="6"/>
        <v>5.4844096867091185E-2</v>
      </c>
      <c r="M50" s="139">
        <f t="shared" si="6"/>
        <v>5.1650225305885485E-2</v>
      </c>
      <c r="N50" s="139" t="str">
        <f t="shared" si="6"/>
        <v/>
      </c>
    </row>
    <row r="51" spans="1:14" ht="18" x14ac:dyDescent="0.2">
      <c r="A51" s="219"/>
      <c r="B51" s="219"/>
      <c r="C51" s="24">
        <f t="shared" si="5"/>
        <v>9</v>
      </c>
      <c r="D51" s="80"/>
      <c r="E51" s="139" t="str">
        <f t="shared" si="7"/>
        <v/>
      </c>
      <c r="F51" s="139" t="str">
        <f t="shared" si="6"/>
        <v/>
      </c>
      <c r="G51" s="139" t="str">
        <f t="shared" si="6"/>
        <v/>
      </c>
      <c r="H51" s="139" t="str">
        <f t="shared" si="6"/>
        <v/>
      </c>
      <c r="I51" s="139" t="str">
        <f t="shared" si="6"/>
        <v/>
      </c>
      <c r="J51" s="139" t="str">
        <f t="shared" si="6"/>
        <v/>
      </c>
      <c r="K51" s="139" t="str">
        <f t="shared" si="6"/>
        <v/>
      </c>
      <c r="L51" s="139">
        <f t="shared" si="6"/>
        <v>5.823546641575128E-2</v>
      </c>
      <c r="M51" s="139">
        <f t="shared" si="6"/>
        <v>5.4844096867091185E-2</v>
      </c>
      <c r="N51" s="139" t="str">
        <f t="shared" si="6"/>
        <v/>
      </c>
    </row>
    <row r="52" spans="1:14" ht="18" x14ac:dyDescent="0.2">
      <c r="A52" s="219"/>
      <c r="B52" s="219"/>
      <c r="C52" s="24">
        <f t="shared" si="5"/>
        <v>10</v>
      </c>
      <c r="D52" s="81"/>
      <c r="E52" s="139" t="str">
        <f t="shared" si="7"/>
        <v/>
      </c>
      <c r="F52" s="139" t="str">
        <f t="shared" si="6"/>
        <v/>
      </c>
      <c r="G52" s="139" t="str">
        <f t="shared" si="6"/>
        <v/>
      </c>
      <c r="H52" s="139" t="str">
        <f t="shared" si="6"/>
        <v/>
      </c>
      <c r="I52" s="139" t="str">
        <f t="shared" si="6"/>
        <v/>
      </c>
      <c r="J52" s="139" t="str">
        <f t="shared" si="6"/>
        <v/>
      </c>
      <c r="K52" s="139" t="str">
        <f t="shared" si="6"/>
        <v/>
      </c>
      <c r="L52" s="139" t="str">
        <f t="shared" si="6"/>
        <v/>
      </c>
      <c r="M52" s="139">
        <f t="shared" si="6"/>
        <v>5.823546641575128E-2</v>
      </c>
      <c r="N52" s="139" t="str">
        <f>IF(ISNUMBER(N$42),IF(N$42-$C52&lt;0,"",EXP(-$B$42*(N$42-$C52))*(1-EXP(-$B$42))),"")</f>
        <v/>
      </c>
    </row>
    <row r="53" spans="1:14" ht="18" x14ac:dyDescent="0.2">
      <c r="A53" s="109"/>
      <c r="B53" s="109"/>
      <c r="C53" s="110"/>
      <c r="D53" s="110"/>
      <c r="E53" s="111"/>
      <c r="F53" s="111"/>
      <c r="G53" s="111"/>
      <c r="H53" s="111"/>
      <c r="I53" s="111"/>
      <c r="J53" s="111"/>
      <c r="K53" s="111"/>
      <c r="L53" s="111"/>
      <c r="M53" s="111"/>
      <c r="N53" s="111"/>
    </row>
    <row r="54" spans="1:14" x14ac:dyDescent="0.2">
      <c r="A54" s="18"/>
      <c r="B54" s="18"/>
      <c r="C54" s="18"/>
      <c r="D54" s="18"/>
      <c r="E54" s="18"/>
      <c r="F54" s="18"/>
      <c r="G54" s="18"/>
      <c r="H54" s="18"/>
      <c r="I54" s="18"/>
      <c r="J54" s="18"/>
      <c r="K54" s="18"/>
      <c r="L54" s="18"/>
      <c r="M54" s="18"/>
      <c r="N54" s="18"/>
    </row>
    <row r="55" spans="1:14" s="71" customFormat="1" ht="18" x14ac:dyDescent="0.2">
      <c r="A55" s="116" t="s">
        <v>226</v>
      </c>
    </row>
    <row r="56" spans="1:14" s="71" customFormat="1" ht="35.25" customHeight="1" x14ac:dyDescent="0.2">
      <c r="A56" s="21" t="s">
        <v>25</v>
      </c>
      <c r="B56" s="119" t="s">
        <v>227</v>
      </c>
      <c r="C56" s="120"/>
      <c r="D56" s="121"/>
      <c r="E56" s="220" t="s">
        <v>221</v>
      </c>
      <c r="F56" s="223"/>
      <c r="G56" s="223"/>
      <c r="H56" s="223"/>
      <c r="I56" s="223"/>
      <c r="J56" s="223"/>
      <c r="K56" s="223"/>
      <c r="L56" s="223"/>
      <c r="M56" s="223"/>
      <c r="N56" s="223"/>
    </row>
    <row r="57" spans="1:14" ht="36" x14ac:dyDescent="0.2">
      <c r="A57" s="21" t="s">
        <v>24</v>
      </c>
      <c r="B57" s="76" t="s">
        <v>77</v>
      </c>
      <c r="C57" s="22"/>
      <c r="D57" s="78"/>
      <c r="E57" s="214" t="s">
        <v>267</v>
      </c>
      <c r="F57" s="222"/>
      <c r="G57" s="222"/>
      <c r="H57" s="222"/>
      <c r="I57" s="222"/>
      <c r="J57" s="222"/>
      <c r="K57" s="222"/>
      <c r="L57" s="222"/>
      <c r="M57" s="222"/>
      <c r="N57" s="222"/>
    </row>
    <row r="58" spans="1:14" ht="18" x14ac:dyDescent="0.2">
      <c r="A58" s="21" t="s">
        <v>1</v>
      </c>
      <c r="B58" s="75" t="s">
        <v>71</v>
      </c>
      <c r="C58" s="22" t="s">
        <v>70</v>
      </c>
      <c r="D58" s="77"/>
      <c r="E58" s="214" t="s">
        <v>70</v>
      </c>
      <c r="F58" s="222"/>
      <c r="G58" s="222"/>
      <c r="H58" s="222"/>
      <c r="I58" s="222"/>
      <c r="J58" s="222"/>
      <c r="K58" s="222"/>
      <c r="L58" s="222"/>
      <c r="M58" s="222"/>
      <c r="N58" s="222"/>
    </row>
    <row r="59" spans="1:14" ht="36" x14ac:dyDescent="0.2">
      <c r="A59" s="203" t="s">
        <v>57</v>
      </c>
      <c r="B59" s="218">
        <f>'PMS(input_separete)'!H12</f>
        <v>0.04</v>
      </c>
      <c r="C59" s="25" t="s">
        <v>74</v>
      </c>
      <c r="D59" s="44"/>
      <c r="E59" s="131">
        <f>IF(2-'PMS(input)'!$E$7&gt;=0,IF('PMS(input)'!$E$8-2&gt;=0,2,"-"),"-")</f>
        <v>2</v>
      </c>
      <c r="F59" s="131">
        <f>IF(3-'PMS(input)'!$E$7&gt;=0,IF('PMS(input)'!$E$8-3&gt;=0,3,"-"),"-")</f>
        <v>3</v>
      </c>
      <c r="G59" s="131">
        <f>IF(4-'PMS(input)'!$E$7&gt;=0,IF('PMS(input)'!$E$8-4&gt;=0,4,"-"),"-")</f>
        <v>4</v>
      </c>
      <c r="H59" s="131">
        <f>IF(5-'PMS(input)'!$E$7&gt;=0,IF('PMS(input)'!$E$8-5&gt;=0,5,"-"),"-")</f>
        <v>5</v>
      </c>
      <c r="I59" s="131">
        <f>IF(6-'PMS(input)'!$E$7&gt;=0,IF('PMS(input)'!$E$8-6&gt;=0,6,"-"),"-")</f>
        <v>6</v>
      </c>
      <c r="J59" s="131">
        <f>IF(7-'PMS(input)'!$E$7&gt;=0,IF('PMS(input)'!$E$8-7&gt;=0,7,"-"),"-")</f>
        <v>7</v>
      </c>
      <c r="K59" s="131">
        <f>IF(8-'PMS(input)'!$E$7&gt;=0,IF('PMS(input)'!$E$8-8&gt;=0,8,"-"),"-")</f>
        <v>8</v>
      </c>
      <c r="L59" s="131">
        <f>IF(9-'PMS(input)'!$E$7&gt;=0,IF('PMS(input)'!$E$8-9&gt;=0,9,"-"),"-")</f>
        <v>9</v>
      </c>
      <c r="M59" s="131">
        <f>IF(10-'PMS(input)'!$E$7&gt;=0,IF('PMS(input)'!$E$8-10&gt;=0,10,"-"),"-")</f>
        <v>10</v>
      </c>
      <c r="N59" s="131" t="str">
        <f>IF(11-'PMS(input)'!$E$7&gt;=0,IF('PMS(input)'!$E$8-11&gt;=0,11,"-"),"-")</f>
        <v>-</v>
      </c>
    </row>
    <row r="60" spans="1:14" ht="18" x14ac:dyDescent="0.2">
      <c r="A60" s="219"/>
      <c r="B60" s="219"/>
      <c r="C60" s="24">
        <f t="shared" ref="C60:C69" si="8">C43</f>
        <v>1</v>
      </c>
      <c r="D60" s="80"/>
      <c r="E60" s="139">
        <f>IF(ISNUMBER(E$59),IF(E$59-1-$C60&lt;0,"",EXP(-$B$59*(E$59-1-$C60))*(1-EXP(-$B$59))),"")</f>
        <v>3.9210560847676823E-2</v>
      </c>
      <c r="F60" s="139">
        <f t="shared" ref="F60:N69" si="9">IF(ISNUMBER(F$59),IF(F$59-1-$C60&lt;0,"",EXP(-$B$59*(F$59-1-$C60))*(1-EXP(-$B$59))),"")</f>
        <v>3.7673092765687456E-2</v>
      </c>
      <c r="G60" s="139">
        <f t="shared" si="9"/>
        <v>3.6195909669478298E-2</v>
      </c>
      <c r="H60" s="139">
        <f t="shared" si="9"/>
        <v>3.4776647750946202E-2</v>
      </c>
      <c r="I60" s="139">
        <f t="shared" si="9"/>
        <v>3.3413035888229504E-2</v>
      </c>
      <c r="J60" s="139">
        <f t="shared" si="9"/>
        <v>3.2102892011428477E-2</v>
      </c>
      <c r="K60" s="139">
        <f t="shared" si="9"/>
        <v>3.0844119610827964E-2</v>
      </c>
      <c r="L60" s="139">
        <f t="shared" si="9"/>
        <v>2.9634704382034572E-2</v>
      </c>
      <c r="M60" s="139">
        <f t="shared" si="9"/>
        <v>2.8472711002659891E-2</v>
      </c>
      <c r="N60" s="139" t="str">
        <f t="shared" si="9"/>
        <v/>
      </c>
    </row>
    <row r="61" spans="1:14" ht="18" x14ac:dyDescent="0.2">
      <c r="A61" s="219"/>
      <c r="B61" s="219"/>
      <c r="C61" s="24">
        <f t="shared" si="8"/>
        <v>2</v>
      </c>
      <c r="D61" s="80"/>
      <c r="E61" s="139" t="str">
        <f t="shared" ref="E61:E69" si="10">IF(ISNUMBER(E$59),IF(E$59-1-$C61&lt;0,"",EXP(-$B$59*(E$59-1-$C61))*(1-EXP(-$B$59))),"")</f>
        <v/>
      </c>
      <c r="F61" s="139">
        <f t="shared" si="9"/>
        <v>3.9210560847676823E-2</v>
      </c>
      <c r="G61" s="139">
        <f t="shared" si="9"/>
        <v>3.7673092765687456E-2</v>
      </c>
      <c r="H61" s="139">
        <f t="shared" si="9"/>
        <v>3.6195909669478298E-2</v>
      </c>
      <c r="I61" s="139">
        <f t="shared" si="9"/>
        <v>3.4776647750946202E-2</v>
      </c>
      <c r="J61" s="139">
        <f t="shared" si="9"/>
        <v>3.3413035888229504E-2</v>
      </c>
      <c r="K61" s="139">
        <f t="shared" si="9"/>
        <v>3.2102892011428477E-2</v>
      </c>
      <c r="L61" s="139">
        <f t="shared" si="9"/>
        <v>3.0844119610827964E-2</v>
      </c>
      <c r="M61" s="139">
        <f t="shared" si="9"/>
        <v>2.9634704382034572E-2</v>
      </c>
      <c r="N61" s="139" t="str">
        <f t="shared" si="9"/>
        <v/>
      </c>
    </row>
    <row r="62" spans="1:14" ht="18" x14ac:dyDescent="0.2">
      <c r="A62" s="219"/>
      <c r="B62" s="219"/>
      <c r="C62" s="24">
        <f t="shared" si="8"/>
        <v>3</v>
      </c>
      <c r="D62" s="80"/>
      <c r="E62" s="139" t="str">
        <f t="shared" si="10"/>
        <v/>
      </c>
      <c r="F62" s="139" t="str">
        <f t="shared" si="9"/>
        <v/>
      </c>
      <c r="G62" s="139">
        <f t="shared" si="9"/>
        <v>3.9210560847676823E-2</v>
      </c>
      <c r="H62" s="139">
        <f t="shared" si="9"/>
        <v>3.7673092765687456E-2</v>
      </c>
      <c r="I62" s="139">
        <f t="shared" si="9"/>
        <v>3.6195909669478298E-2</v>
      </c>
      <c r="J62" s="139">
        <f t="shared" si="9"/>
        <v>3.4776647750946202E-2</v>
      </c>
      <c r="K62" s="139">
        <f t="shared" si="9"/>
        <v>3.3413035888229504E-2</v>
      </c>
      <c r="L62" s="139">
        <f t="shared" si="9"/>
        <v>3.2102892011428477E-2</v>
      </c>
      <c r="M62" s="139">
        <f t="shared" si="9"/>
        <v>3.0844119610827964E-2</v>
      </c>
      <c r="N62" s="139" t="str">
        <f t="shared" si="9"/>
        <v/>
      </c>
    </row>
    <row r="63" spans="1:14" ht="18" x14ac:dyDescent="0.2">
      <c r="A63" s="219"/>
      <c r="B63" s="219"/>
      <c r="C63" s="24">
        <f t="shared" si="8"/>
        <v>4</v>
      </c>
      <c r="D63" s="80"/>
      <c r="E63" s="139" t="str">
        <f t="shared" si="10"/>
        <v/>
      </c>
      <c r="F63" s="139" t="str">
        <f t="shared" si="9"/>
        <v/>
      </c>
      <c r="G63" s="139" t="str">
        <f t="shared" si="9"/>
        <v/>
      </c>
      <c r="H63" s="139">
        <f t="shared" si="9"/>
        <v>3.9210560847676823E-2</v>
      </c>
      <c r="I63" s="139">
        <f t="shared" si="9"/>
        <v>3.7673092765687456E-2</v>
      </c>
      <c r="J63" s="139">
        <f t="shared" si="9"/>
        <v>3.6195909669478298E-2</v>
      </c>
      <c r="K63" s="139">
        <f t="shared" si="9"/>
        <v>3.4776647750946202E-2</v>
      </c>
      <c r="L63" s="139">
        <f t="shared" si="9"/>
        <v>3.3413035888229504E-2</v>
      </c>
      <c r="M63" s="139">
        <f t="shared" si="9"/>
        <v>3.2102892011428477E-2</v>
      </c>
      <c r="N63" s="139" t="str">
        <f t="shared" si="9"/>
        <v/>
      </c>
    </row>
    <row r="64" spans="1:14" ht="18" x14ac:dyDescent="0.2">
      <c r="A64" s="219"/>
      <c r="B64" s="219"/>
      <c r="C64" s="24">
        <f t="shared" si="8"/>
        <v>5</v>
      </c>
      <c r="D64" s="80"/>
      <c r="E64" s="139" t="str">
        <f t="shared" si="10"/>
        <v/>
      </c>
      <c r="F64" s="139" t="str">
        <f t="shared" si="9"/>
        <v/>
      </c>
      <c r="G64" s="139" t="str">
        <f t="shared" si="9"/>
        <v/>
      </c>
      <c r="H64" s="139" t="str">
        <f t="shared" si="9"/>
        <v/>
      </c>
      <c r="I64" s="139">
        <f t="shared" si="9"/>
        <v>3.9210560847676823E-2</v>
      </c>
      <c r="J64" s="139">
        <f t="shared" si="9"/>
        <v>3.7673092765687456E-2</v>
      </c>
      <c r="K64" s="139">
        <f t="shared" si="9"/>
        <v>3.6195909669478298E-2</v>
      </c>
      <c r="L64" s="139">
        <f t="shared" si="9"/>
        <v>3.4776647750946202E-2</v>
      </c>
      <c r="M64" s="139">
        <f t="shared" si="9"/>
        <v>3.3413035888229504E-2</v>
      </c>
      <c r="N64" s="139" t="str">
        <f t="shared" si="9"/>
        <v/>
      </c>
    </row>
    <row r="65" spans="1:14" ht="18" x14ac:dyDescent="0.2">
      <c r="A65" s="219"/>
      <c r="B65" s="219"/>
      <c r="C65" s="24">
        <f t="shared" si="8"/>
        <v>6</v>
      </c>
      <c r="D65" s="80"/>
      <c r="E65" s="139" t="str">
        <f t="shared" si="10"/>
        <v/>
      </c>
      <c r="F65" s="139" t="str">
        <f t="shared" si="9"/>
        <v/>
      </c>
      <c r="G65" s="139" t="str">
        <f t="shared" si="9"/>
        <v/>
      </c>
      <c r="H65" s="139" t="str">
        <f t="shared" si="9"/>
        <v/>
      </c>
      <c r="I65" s="139" t="str">
        <f t="shared" si="9"/>
        <v/>
      </c>
      <c r="J65" s="139">
        <f t="shared" si="9"/>
        <v>3.9210560847676823E-2</v>
      </c>
      <c r="K65" s="139">
        <f t="shared" si="9"/>
        <v>3.7673092765687456E-2</v>
      </c>
      <c r="L65" s="139">
        <f t="shared" si="9"/>
        <v>3.6195909669478298E-2</v>
      </c>
      <c r="M65" s="139">
        <f t="shared" si="9"/>
        <v>3.4776647750946202E-2</v>
      </c>
      <c r="N65" s="139" t="str">
        <f t="shared" si="9"/>
        <v/>
      </c>
    </row>
    <row r="66" spans="1:14" ht="18" x14ac:dyDescent="0.2">
      <c r="A66" s="219"/>
      <c r="B66" s="219"/>
      <c r="C66" s="24">
        <f t="shared" si="8"/>
        <v>7</v>
      </c>
      <c r="D66" s="80"/>
      <c r="E66" s="139" t="str">
        <f t="shared" si="10"/>
        <v/>
      </c>
      <c r="F66" s="139" t="str">
        <f t="shared" si="9"/>
        <v/>
      </c>
      <c r="G66" s="139" t="str">
        <f t="shared" si="9"/>
        <v/>
      </c>
      <c r="H66" s="139" t="str">
        <f t="shared" si="9"/>
        <v/>
      </c>
      <c r="I66" s="139" t="str">
        <f t="shared" si="9"/>
        <v/>
      </c>
      <c r="J66" s="139" t="str">
        <f t="shared" si="9"/>
        <v/>
      </c>
      <c r="K66" s="139">
        <f t="shared" si="9"/>
        <v>3.9210560847676823E-2</v>
      </c>
      <c r="L66" s="139">
        <f t="shared" si="9"/>
        <v>3.7673092765687456E-2</v>
      </c>
      <c r="M66" s="139">
        <f t="shared" si="9"/>
        <v>3.6195909669478298E-2</v>
      </c>
      <c r="N66" s="139" t="str">
        <f t="shared" si="9"/>
        <v/>
      </c>
    </row>
    <row r="67" spans="1:14" ht="18" x14ac:dyDescent="0.2">
      <c r="A67" s="219"/>
      <c r="B67" s="219"/>
      <c r="C67" s="24">
        <f t="shared" si="8"/>
        <v>8</v>
      </c>
      <c r="D67" s="80"/>
      <c r="E67" s="139" t="str">
        <f t="shared" si="10"/>
        <v/>
      </c>
      <c r="F67" s="139" t="str">
        <f t="shared" si="9"/>
        <v/>
      </c>
      <c r="G67" s="139" t="str">
        <f t="shared" si="9"/>
        <v/>
      </c>
      <c r="H67" s="139" t="str">
        <f t="shared" si="9"/>
        <v/>
      </c>
      <c r="I67" s="139" t="str">
        <f t="shared" si="9"/>
        <v/>
      </c>
      <c r="J67" s="139" t="str">
        <f t="shared" si="9"/>
        <v/>
      </c>
      <c r="K67" s="139" t="str">
        <f t="shared" si="9"/>
        <v/>
      </c>
      <c r="L67" s="139">
        <f t="shared" si="9"/>
        <v>3.9210560847676823E-2</v>
      </c>
      <c r="M67" s="139">
        <f t="shared" si="9"/>
        <v>3.7673092765687456E-2</v>
      </c>
      <c r="N67" s="139" t="str">
        <f t="shared" si="9"/>
        <v/>
      </c>
    </row>
    <row r="68" spans="1:14" ht="18" x14ac:dyDescent="0.2">
      <c r="A68" s="219"/>
      <c r="B68" s="219"/>
      <c r="C68" s="24">
        <f t="shared" si="8"/>
        <v>9</v>
      </c>
      <c r="D68" s="80"/>
      <c r="E68" s="139" t="str">
        <f t="shared" si="10"/>
        <v/>
      </c>
      <c r="F68" s="139" t="str">
        <f t="shared" si="9"/>
        <v/>
      </c>
      <c r="G68" s="139" t="str">
        <f t="shared" si="9"/>
        <v/>
      </c>
      <c r="H68" s="139" t="str">
        <f t="shared" si="9"/>
        <v/>
      </c>
      <c r="I68" s="139" t="str">
        <f t="shared" si="9"/>
        <v/>
      </c>
      <c r="J68" s="139" t="str">
        <f t="shared" si="9"/>
        <v/>
      </c>
      <c r="K68" s="139" t="str">
        <f t="shared" si="9"/>
        <v/>
      </c>
      <c r="L68" s="139" t="str">
        <f t="shared" si="9"/>
        <v/>
      </c>
      <c r="M68" s="139">
        <f t="shared" si="9"/>
        <v>3.9210560847676823E-2</v>
      </c>
      <c r="N68" s="139" t="str">
        <f t="shared" si="9"/>
        <v/>
      </c>
    </row>
    <row r="69" spans="1:14" ht="18" x14ac:dyDescent="0.2">
      <c r="A69" s="219"/>
      <c r="B69" s="219"/>
      <c r="C69" s="24">
        <f t="shared" si="8"/>
        <v>10</v>
      </c>
      <c r="D69" s="81"/>
      <c r="E69" s="139" t="str">
        <f t="shared" si="10"/>
        <v/>
      </c>
      <c r="F69" s="139" t="str">
        <f t="shared" si="9"/>
        <v/>
      </c>
      <c r="G69" s="139" t="str">
        <f t="shared" si="9"/>
        <v/>
      </c>
      <c r="H69" s="139" t="str">
        <f t="shared" si="9"/>
        <v/>
      </c>
      <c r="I69" s="139" t="str">
        <f t="shared" si="9"/>
        <v/>
      </c>
      <c r="J69" s="139" t="str">
        <f t="shared" si="9"/>
        <v/>
      </c>
      <c r="K69" s="139" t="str">
        <f t="shared" si="9"/>
        <v/>
      </c>
      <c r="L69" s="139" t="str">
        <f t="shared" si="9"/>
        <v/>
      </c>
      <c r="M69" s="139" t="str">
        <f t="shared" si="9"/>
        <v/>
      </c>
      <c r="N69" s="139" t="str">
        <f>IF(ISNUMBER(N$59),IF(N$59-1-$C69&lt;0,"",EXP(-$B$59*(N$59-1-$C69))*(1-EXP(-$B$59))),"")</f>
        <v/>
      </c>
    </row>
    <row r="70" spans="1:14" x14ac:dyDescent="0.2">
      <c r="A70" s="109"/>
      <c r="B70" s="109"/>
    </row>
    <row r="72" spans="1:14" ht="18" x14ac:dyDescent="0.2">
      <c r="A72" s="116" t="s">
        <v>266</v>
      </c>
      <c r="B72" s="71"/>
      <c r="C72" s="71"/>
      <c r="D72" s="71"/>
      <c r="E72" s="71"/>
      <c r="F72" s="71"/>
      <c r="G72" s="71"/>
      <c r="H72" s="71"/>
      <c r="I72" s="71"/>
      <c r="J72" s="71"/>
      <c r="K72" s="71"/>
      <c r="L72" s="71"/>
      <c r="M72" s="71"/>
      <c r="N72" s="71"/>
    </row>
    <row r="73" spans="1:14" ht="36" customHeight="1" x14ac:dyDescent="0.2">
      <c r="A73" s="21" t="s">
        <v>25</v>
      </c>
      <c r="B73" s="119" t="s">
        <v>227</v>
      </c>
      <c r="C73" s="120"/>
      <c r="D73" s="121"/>
      <c r="E73" s="220" t="s">
        <v>221</v>
      </c>
      <c r="F73" s="223"/>
      <c r="G73" s="223"/>
      <c r="H73" s="223"/>
      <c r="I73" s="223"/>
      <c r="J73" s="223"/>
      <c r="K73" s="223"/>
      <c r="L73" s="223"/>
      <c r="M73" s="223"/>
      <c r="N73" s="223"/>
    </row>
    <row r="74" spans="1:14" ht="36" customHeight="1" x14ac:dyDescent="0.2">
      <c r="A74" s="21" t="s">
        <v>24</v>
      </c>
      <c r="B74" s="76" t="s">
        <v>77</v>
      </c>
      <c r="C74" s="22"/>
      <c r="D74" s="78"/>
      <c r="E74" s="214" t="s">
        <v>268</v>
      </c>
      <c r="F74" s="222"/>
      <c r="G74" s="222"/>
      <c r="H74" s="222"/>
      <c r="I74" s="222"/>
      <c r="J74" s="222"/>
      <c r="K74" s="222"/>
      <c r="L74" s="222"/>
      <c r="M74" s="222"/>
      <c r="N74" s="222"/>
    </row>
    <row r="75" spans="1:14" ht="36" customHeight="1" x14ac:dyDescent="0.2">
      <c r="A75" s="21" t="s">
        <v>1</v>
      </c>
      <c r="B75" s="75" t="s">
        <v>71</v>
      </c>
      <c r="C75" s="22" t="s">
        <v>61</v>
      </c>
      <c r="D75" s="77"/>
      <c r="E75" s="214" t="s">
        <v>61</v>
      </c>
      <c r="F75" s="222"/>
      <c r="G75" s="222"/>
      <c r="H75" s="222"/>
      <c r="I75" s="222"/>
      <c r="J75" s="222"/>
      <c r="K75" s="222"/>
      <c r="L75" s="222"/>
      <c r="M75" s="222"/>
      <c r="N75" s="222"/>
    </row>
    <row r="76" spans="1:14" ht="36" x14ac:dyDescent="0.2">
      <c r="A76" s="203" t="s">
        <v>57</v>
      </c>
      <c r="B76" s="218">
        <f>'PMS(input_separete)'!H13</f>
        <v>0.05</v>
      </c>
      <c r="C76" s="25" t="s">
        <v>74</v>
      </c>
      <c r="D76" s="44"/>
      <c r="E76" s="131">
        <f>IF(2-'PMS(input)'!$E$7&gt;=0,IF('PMS(input)'!$E$8-2&gt;=0,2,"-"),"-")</f>
        <v>2</v>
      </c>
      <c r="F76" s="131">
        <f>IF(3-'PMS(input)'!$E$7&gt;=0,IF('PMS(input)'!$E$8-3&gt;=0,3,"-"),"-")</f>
        <v>3</v>
      </c>
      <c r="G76" s="131">
        <f>IF(4-'PMS(input)'!$E$7&gt;=0,IF('PMS(input)'!$E$8-4&gt;=0,4,"-"),"-")</f>
        <v>4</v>
      </c>
      <c r="H76" s="131">
        <f>IF(5-'PMS(input)'!$E$7&gt;=0,IF('PMS(input)'!$E$8-5&gt;=0,5,"-"),"-")</f>
        <v>5</v>
      </c>
      <c r="I76" s="131">
        <f>IF(6-'PMS(input)'!$E$7&gt;=0,IF('PMS(input)'!$E$8-6&gt;=0,6,"-"),"-")</f>
        <v>6</v>
      </c>
      <c r="J76" s="131">
        <f>IF(7-'PMS(input)'!$E$7&gt;=0,IF('PMS(input)'!$E$8-7&gt;=0,7,"-"),"-")</f>
        <v>7</v>
      </c>
      <c r="K76" s="131">
        <f>IF(8-'PMS(input)'!$E$7&gt;=0,IF('PMS(input)'!$E$8-8&gt;=0,8,"-"),"-")</f>
        <v>8</v>
      </c>
      <c r="L76" s="131">
        <f>IF(9-'PMS(input)'!$E$7&gt;=0,IF('PMS(input)'!$E$8-9&gt;=0,9,"-"),"-")</f>
        <v>9</v>
      </c>
      <c r="M76" s="131">
        <f>IF(10-'PMS(input)'!$E$7&gt;=0,IF('PMS(input)'!$E$8-10&gt;=0,10,"-"),"-")</f>
        <v>10</v>
      </c>
      <c r="N76" s="131" t="str">
        <f>IF(11-'PMS(input)'!$E$7&gt;=0,IF('PMS(input)'!$E$8-11&gt;=0,11,"-"),"-")</f>
        <v>-</v>
      </c>
    </row>
    <row r="77" spans="1:14" ht="18" x14ac:dyDescent="0.2">
      <c r="A77" s="219"/>
      <c r="B77" s="219"/>
      <c r="C77" s="24">
        <f t="shared" ref="C77:C86" si="11">C60</f>
        <v>1</v>
      </c>
      <c r="D77" s="80"/>
      <c r="E77" s="139">
        <f>IF(ISNUMBER(E$76),IF(E$76-1-$C77&lt;0,"",EXP(-$B$76*(E$76-1-$C77))*(1-EXP(-$B$76))),"")</f>
        <v>4.8770575499285984E-2</v>
      </c>
      <c r="F77" s="139">
        <f t="shared" ref="F77:M78" si="12">IF(ISNUMBER(F$76),IF(F$76-1-$C77&lt;0,"",EXP(-$B$76*(F$76-1-$C77))*(1-EXP(-$B$76))),"")</f>
        <v>4.6392006464754429E-2</v>
      </c>
      <c r="G77" s="139">
        <f t="shared" si="12"/>
        <v>4.4129441610901758E-2</v>
      </c>
      <c r="H77" s="139">
        <f t="shared" si="12"/>
        <v>4.1977223347075945E-2</v>
      </c>
      <c r="I77" s="139">
        <f t="shared" si="12"/>
        <v>3.9929970006576984E-2</v>
      </c>
      <c r="J77" s="139">
        <f t="shared" si="12"/>
        <v>3.7982562389686995E-2</v>
      </c>
      <c r="K77" s="139">
        <f t="shared" si="12"/>
        <v>3.613013096300443E-2</v>
      </c>
      <c r="L77" s="139">
        <f t="shared" si="12"/>
        <v>3.4368043683074126E-2</v>
      </c>
      <c r="M77" s="139">
        <f t="shared" si="12"/>
        <v>3.2691894413866003E-2</v>
      </c>
      <c r="N77" s="139" t="str">
        <f t="shared" ref="N77:N85" si="13">IF(ISNUMBER(N$59),IF(N$59-1-$C77&lt;0,"",EXP(-$B$59*(N$59-1-$C77))*(1-EXP(-$B$59))),"")</f>
        <v/>
      </c>
    </row>
    <row r="78" spans="1:14" ht="18" x14ac:dyDescent="0.2">
      <c r="A78" s="219"/>
      <c r="B78" s="219"/>
      <c r="C78" s="24">
        <f t="shared" si="11"/>
        <v>2</v>
      </c>
      <c r="D78" s="80"/>
      <c r="E78" s="139" t="str">
        <f>IF(ISNUMBER(E$76),IF(E$76-1-$C78&lt;0,"",EXP(-$B$76*(E$76-1-$C78))*(1-EXP(-$B$76))),"")</f>
        <v/>
      </c>
      <c r="F78" s="139">
        <f t="shared" si="12"/>
        <v>4.8770575499285984E-2</v>
      </c>
      <c r="G78" s="139">
        <f t="shared" si="12"/>
        <v>4.6392006464754429E-2</v>
      </c>
      <c r="H78" s="139">
        <f t="shared" si="12"/>
        <v>4.4129441610901758E-2</v>
      </c>
      <c r="I78" s="139">
        <f t="shared" si="12"/>
        <v>4.1977223347075945E-2</v>
      </c>
      <c r="J78" s="139">
        <f t="shared" si="12"/>
        <v>3.9929970006576984E-2</v>
      </c>
      <c r="K78" s="139">
        <f t="shared" si="12"/>
        <v>3.7982562389686995E-2</v>
      </c>
      <c r="L78" s="139">
        <f t="shared" si="12"/>
        <v>3.613013096300443E-2</v>
      </c>
      <c r="M78" s="139">
        <f t="shared" si="12"/>
        <v>3.4368043683074126E-2</v>
      </c>
      <c r="N78" s="139" t="str">
        <f t="shared" si="13"/>
        <v/>
      </c>
    </row>
    <row r="79" spans="1:14" ht="18" x14ac:dyDescent="0.2">
      <c r="A79" s="219"/>
      <c r="B79" s="219"/>
      <c r="C79" s="24">
        <f t="shared" si="11"/>
        <v>3</v>
      </c>
      <c r="D79" s="80"/>
      <c r="E79" s="139" t="str">
        <f t="shared" ref="E79:M86" si="14">IF(ISNUMBER(E$76),IF(E$76-1-$C79&lt;0,"",EXP(-$B$76*(E$76-1-$C79))*(1-EXP(-$B$76))),"")</f>
        <v/>
      </c>
      <c r="F79" s="139" t="str">
        <f t="shared" si="14"/>
        <v/>
      </c>
      <c r="G79" s="139">
        <f t="shared" si="14"/>
        <v>4.8770575499285984E-2</v>
      </c>
      <c r="H79" s="139">
        <f t="shared" si="14"/>
        <v>4.6392006464754429E-2</v>
      </c>
      <c r="I79" s="139">
        <f t="shared" si="14"/>
        <v>4.4129441610901758E-2</v>
      </c>
      <c r="J79" s="139">
        <f t="shared" si="14"/>
        <v>4.1977223347075945E-2</v>
      </c>
      <c r="K79" s="139">
        <f t="shared" si="14"/>
        <v>3.9929970006576984E-2</v>
      </c>
      <c r="L79" s="139">
        <f t="shared" si="14"/>
        <v>3.7982562389686995E-2</v>
      </c>
      <c r="M79" s="139">
        <f t="shared" si="14"/>
        <v>3.613013096300443E-2</v>
      </c>
      <c r="N79" s="139" t="str">
        <f t="shared" si="13"/>
        <v/>
      </c>
    </row>
    <row r="80" spans="1:14" ht="18" x14ac:dyDescent="0.2">
      <c r="A80" s="219"/>
      <c r="B80" s="219"/>
      <c r="C80" s="24">
        <f t="shared" si="11"/>
        <v>4</v>
      </c>
      <c r="D80" s="80"/>
      <c r="E80" s="139" t="str">
        <f t="shared" si="14"/>
        <v/>
      </c>
      <c r="F80" s="139" t="str">
        <f t="shared" si="14"/>
        <v/>
      </c>
      <c r="G80" s="139" t="str">
        <f t="shared" si="14"/>
        <v/>
      </c>
      <c r="H80" s="139">
        <f t="shared" si="14"/>
        <v>4.8770575499285984E-2</v>
      </c>
      <c r="I80" s="139">
        <f t="shared" si="14"/>
        <v>4.6392006464754429E-2</v>
      </c>
      <c r="J80" s="139">
        <f t="shared" si="14"/>
        <v>4.4129441610901758E-2</v>
      </c>
      <c r="K80" s="139">
        <f t="shared" si="14"/>
        <v>4.1977223347075945E-2</v>
      </c>
      <c r="L80" s="139">
        <f t="shared" si="14"/>
        <v>3.9929970006576984E-2</v>
      </c>
      <c r="M80" s="139">
        <f>IF(ISNUMBER(M$76),IF(M$76-1-$C80&lt;0,"",EXP(-$B$76*(M$76-1-$C80))*(1-EXP(-$B$76))),"")</f>
        <v>3.7982562389686995E-2</v>
      </c>
      <c r="N80" s="139" t="str">
        <f t="shared" si="13"/>
        <v/>
      </c>
    </row>
    <row r="81" spans="1:14" ht="18" x14ac:dyDescent="0.2">
      <c r="A81" s="219"/>
      <c r="B81" s="219"/>
      <c r="C81" s="24">
        <f t="shared" si="11"/>
        <v>5</v>
      </c>
      <c r="D81" s="80"/>
      <c r="E81" s="139" t="str">
        <f t="shared" si="14"/>
        <v/>
      </c>
      <c r="F81" s="139" t="str">
        <f t="shared" si="14"/>
        <v/>
      </c>
      <c r="G81" s="139" t="str">
        <f t="shared" si="14"/>
        <v/>
      </c>
      <c r="H81" s="139" t="str">
        <f t="shared" si="14"/>
        <v/>
      </c>
      <c r="I81" s="139">
        <f t="shared" si="14"/>
        <v>4.8770575499285984E-2</v>
      </c>
      <c r="J81" s="139">
        <f t="shared" si="14"/>
        <v>4.6392006464754429E-2</v>
      </c>
      <c r="K81" s="139">
        <f t="shared" si="14"/>
        <v>4.4129441610901758E-2</v>
      </c>
      <c r="L81" s="139">
        <f t="shared" si="14"/>
        <v>4.1977223347075945E-2</v>
      </c>
      <c r="M81" s="139">
        <f t="shared" si="14"/>
        <v>3.9929970006576984E-2</v>
      </c>
      <c r="N81" s="139" t="str">
        <f t="shared" si="13"/>
        <v/>
      </c>
    </row>
    <row r="82" spans="1:14" ht="44" customHeight="1" x14ac:dyDescent="0.2">
      <c r="A82" s="219"/>
      <c r="B82" s="219"/>
      <c r="C82" s="24">
        <f t="shared" si="11"/>
        <v>6</v>
      </c>
      <c r="D82" s="80"/>
      <c r="E82" s="139" t="str">
        <f t="shared" si="14"/>
        <v/>
      </c>
      <c r="F82" s="139" t="str">
        <f t="shared" si="14"/>
        <v/>
      </c>
      <c r="G82" s="139" t="str">
        <f t="shared" si="14"/>
        <v/>
      </c>
      <c r="H82" s="139" t="str">
        <f t="shared" si="14"/>
        <v/>
      </c>
      <c r="I82" s="139" t="str">
        <f t="shared" si="14"/>
        <v/>
      </c>
      <c r="J82" s="139">
        <f t="shared" si="14"/>
        <v>4.8770575499285984E-2</v>
      </c>
      <c r="K82" s="139">
        <f t="shared" si="14"/>
        <v>4.6392006464754429E-2</v>
      </c>
      <c r="L82" s="139">
        <f t="shared" si="14"/>
        <v>4.4129441610901758E-2</v>
      </c>
      <c r="M82" s="139">
        <f t="shared" si="14"/>
        <v>4.1977223347075945E-2</v>
      </c>
      <c r="N82" s="139" t="str">
        <f t="shared" si="13"/>
        <v/>
      </c>
    </row>
    <row r="83" spans="1:14" ht="18" x14ac:dyDescent="0.2">
      <c r="A83" s="219"/>
      <c r="B83" s="219"/>
      <c r="C83" s="24">
        <f t="shared" si="11"/>
        <v>7</v>
      </c>
      <c r="D83" s="80"/>
      <c r="E83" s="139" t="str">
        <f>IF(ISNUMBER(E$76),IF(E$76-1-$C83&lt;0,"",EXP(-$B$76*(E$76-1-$C83))*(1-EXP(-$B$76))),"")</f>
        <v/>
      </c>
      <c r="F83" s="139" t="str">
        <f t="shared" si="14"/>
        <v/>
      </c>
      <c r="G83" s="139" t="str">
        <f t="shared" si="14"/>
        <v/>
      </c>
      <c r="H83" s="139" t="str">
        <f t="shared" si="14"/>
        <v/>
      </c>
      <c r="I83" s="139" t="str">
        <f t="shared" si="14"/>
        <v/>
      </c>
      <c r="J83" s="139" t="str">
        <f t="shared" si="14"/>
        <v/>
      </c>
      <c r="K83" s="139">
        <f t="shared" si="14"/>
        <v>4.8770575499285984E-2</v>
      </c>
      <c r="L83" s="139">
        <f t="shared" si="14"/>
        <v>4.6392006464754429E-2</v>
      </c>
      <c r="M83" s="139">
        <f>IF(ISNUMBER(M$76),IF(M$76-1-$C83&lt;0,"",EXP(-$B$76*(M$76-1-$C83))*(1-EXP(-$B$76))),"")</f>
        <v>4.4129441610901758E-2</v>
      </c>
      <c r="N83" s="139" t="str">
        <f t="shared" si="13"/>
        <v/>
      </c>
    </row>
    <row r="84" spans="1:14" ht="18" x14ac:dyDescent="0.2">
      <c r="A84" s="219"/>
      <c r="B84" s="219"/>
      <c r="C84" s="24">
        <f t="shared" si="11"/>
        <v>8</v>
      </c>
      <c r="D84" s="80"/>
      <c r="E84" s="139" t="str">
        <f t="shared" si="14"/>
        <v/>
      </c>
      <c r="F84" s="139" t="str">
        <f t="shared" si="14"/>
        <v/>
      </c>
      <c r="G84" s="139" t="str">
        <f t="shared" si="14"/>
        <v/>
      </c>
      <c r="H84" s="139" t="str">
        <f t="shared" si="14"/>
        <v/>
      </c>
      <c r="I84" s="139" t="str">
        <f t="shared" si="14"/>
        <v/>
      </c>
      <c r="J84" s="139" t="str">
        <f t="shared" si="14"/>
        <v/>
      </c>
      <c r="K84" s="139" t="str">
        <f t="shared" si="14"/>
        <v/>
      </c>
      <c r="L84" s="139">
        <f t="shared" si="14"/>
        <v>4.8770575499285984E-2</v>
      </c>
      <c r="M84" s="139">
        <f t="shared" si="14"/>
        <v>4.6392006464754429E-2</v>
      </c>
      <c r="N84" s="139" t="str">
        <f t="shared" si="13"/>
        <v/>
      </c>
    </row>
    <row r="85" spans="1:14" ht="18" x14ac:dyDescent="0.2">
      <c r="A85" s="219"/>
      <c r="B85" s="219"/>
      <c r="C85" s="24">
        <f t="shared" si="11"/>
        <v>9</v>
      </c>
      <c r="D85" s="80"/>
      <c r="E85" s="139" t="str">
        <f t="shared" si="14"/>
        <v/>
      </c>
      <c r="F85" s="139" t="str">
        <f t="shared" si="14"/>
        <v/>
      </c>
      <c r="G85" s="139" t="str">
        <f t="shared" si="14"/>
        <v/>
      </c>
      <c r="H85" s="139" t="str">
        <f t="shared" si="14"/>
        <v/>
      </c>
      <c r="I85" s="139" t="str">
        <f t="shared" si="14"/>
        <v/>
      </c>
      <c r="J85" s="139" t="str">
        <f t="shared" si="14"/>
        <v/>
      </c>
      <c r="K85" s="139" t="str">
        <f t="shared" si="14"/>
        <v/>
      </c>
      <c r="L85" s="139" t="str">
        <f t="shared" si="14"/>
        <v/>
      </c>
      <c r="M85" s="139">
        <f t="shared" si="14"/>
        <v>4.8770575499285984E-2</v>
      </c>
      <c r="N85" s="139" t="str">
        <f t="shared" si="13"/>
        <v/>
      </c>
    </row>
    <row r="86" spans="1:14" ht="18" x14ac:dyDescent="0.2">
      <c r="A86" s="219"/>
      <c r="B86" s="219"/>
      <c r="C86" s="24">
        <f t="shared" si="11"/>
        <v>10</v>
      </c>
      <c r="D86" s="81"/>
      <c r="E86" s="139" t="str">
        <f t="shared" si="14"/>
        <v/>
      </c>
      <c r="F86" s="139" t="str">
        <f t="shared" si="14"/>
        <v/>
      </c>
      <c r="G86" s="139" t="str">
        <f t="shared" si="14"/>
        <v/>
      </c>
      <c r="H86" s="139" t="str">
        <f t="shared" si="14"/>
        <v/>
      </c>
      <c r="I86" s="139" t="str">
        <f t="shared" si="14"/>
        <v/>
      </c>
      <c r="J86" s="139" t="str">
        <f t="shared" si="14"/>
        <v/>
      </c>
      <c r="K86" s="139" t="str">
        <f t="shared" si="14"/>
        <v/>
      </c>
      <c r="L86" s="139" t="str">
        <f t="shared" si="14"/>
        <v/>
      </c>
      <c r="M86" s="139" t="str">
        <f t="shared" si="14"/>
        <v/>
      </c>
      <c r="N86" s="139" t="str">
        <f>IF(ISNUMBER(N$59),IF(N$59-1-$C86&lt;0,"",EXP(-$B$59*(N$59-1-$C86))*(1-EXP(-$B$59))),"")</f>
        <v/>
      </c>
    </row>
    <row r="91" spans="1:14" s="71" customFormat="1" ht="18" x14ac:dyDescent="0.2">
      <c r="A91" s="116" t="s">
        <v>273</v>
      </c>
    </row>
    <row r="92" spans="1:14" s="71" customFormat="1" ht="35.25" customHeight="1" x14ac:dyDescent="0.2">
      <c r="A92" s="21" t="s">
        <v>25</v>
      </c>
      <c r="B92" s="119" t="s">
        <v>227</v>
      </c>
      <c r="C92" s="120"/>
      <c r="D92" s="121"/>
      <c r="E92" s="220" t="s">
        <v>221</v>
      </c>
      <c r="F92" s="221"/>
      <c r="G92" s="221"/>
      <c r="H92" s="221"/>
      <c r="I92" s="221"/>
      <c r="J92" s="221"/>
      <c r="K92" s="221"/>
      <c r="L92" s="221"/>
      <c r="M92" s="221"/>
      <c r="N92" s="221"/>
    </row>
    <row r="93" spans="1:14" ht="67.400000000000006" customHeight="1" x14ac:dyDescent="0.2">
      <c r="A93" s="21" t="s">
        <v>24</v>
      </c>
      <c r="B93" s="76" t="s">
        <v>78</v>
      </c>
      <c r="C93" s="22"/>
      <c r="D93" s="78"/>
      <c r="E93" s="220" t="s">
        <v>228</v>
      </c>
      <c r="F93" s="221"/>
      <c r="G93" s="221"/>
      <c r="H93" s="221"/>
      <c r="I93" s="221"/>
      <c r="J93" s="221"/>
      <c r="K93" s="221"/>
      <c r="L93" s="221"/>
      <c r="M93" s="221"/>
      <c r="N93" s="221"/>
    </row>
    <row r="94" spans="1:14" ht="18" x14ac:dyDescent="0.2">
      <c r="A94" s="21" t="s">
        <v>1</v>
      </c>
      <c r="B94" s="75" t="s">
        <v>71</v>
      </c>
      <c r="C94" s="22" t="s">
        <v>70</v>
      </c>
      <c r="D94" s="77"/>
      <c r="E94" s="214" t="s">
        <v>70</v>
      </c>
      <c r="F94" s="222"/>
      <c r="G94" s="222"/>
      <c r="H94" s="222"/>
      <c r="I94" s="222"/>
      <c r="J94" s="222"/>
      <c r="K94" s="222"/>
      <c r="L94" s="222"/>
      <c r="M94" s="222"/>
      <c r="N94" s="222"/>
    </row>
    <row r="95" spans="1:14" ht="36" x14ac:dyDescent="0.2">
      <c r="A95" s="203" t="s">
        <v>57</v>
      </c>
      <c r="B95" s="218">
        <f>'PMS(input_separete)'!H14</f>
        <v>0.05</v>
      </c>
      <c r="C95" s="25" t="s">
        <v>74</v>
      </c>
      <c r="D95" s="44"/>
      <c r="E95" s="131">
        <f>IF(2-'PMS(input)'!$E$7&gt;=0,IF('PMS(input)'!$E$8-2&gt;=0,2,"-"),"-")</f>
        <v>2</v>
      </c>
      <c r="F95" s="131">
        <f>IF(3-'PMS(input)'!$E$7&gt;=0,IF('PMS(input)'!$E$8-3&gt;=0,3,"-"),"-")</f>
        <v>3</v>
      </c>
      <c r="G95" s="131">
        <f>IF(4-'PMS(input)'!$E$7&gt;=0,IF('PMS(input)'!$E$8-4&gt;=0,4,"-"),"-")</f>
        <v>4</v>
      </c>
      <c r="H95" s="131">
        <f>IF(5-'PMS(input)'!$E$7&gt;=0,IF('PMS(input)'!$E$8-5&gt;=0,5,"-"),"-")</f>
        <v>5</v>
      </c>
      <c r="I95" s="131">
        <f>IF(6-'PMS(input)'!$E$7&gt;=0,IF('PMS(input)'!$E$8-6&gt;=0,6,"-"),"-")</f>
        <v>6</v>
      </c>
      <c r="J95" s="131">
        <f>IF(7-'PMS(input)'!$E$7&gt;=0,IF('PMS(input)'!$E$8-7&gt;=0,7,"-"),"-")</f>
        <v>7</v>
      </c>
      <c r="K95" s="131">
        <f>IF(8-'PMS(input)'!$E$7&gt;=0,IF('PMS(input)'!$E$8-8&gt;=0,8,"-"),"-")</f>
        <v>8</v>
      </c>
      <c r="L95" s="131">
        <f>IF(9-'PMS(input)'!$E$7&gt;=0,IF('PMS(input)'!$E$8-9&gt;=0,9,"-"),"-")</f>
        <v>9</v>
      </c>
      <c r="M95" s="131">
        <f>IF(10-'PMS(input)'!$E$7&gt;=0,IF('PMS(input)'!$E$8-10&gt;=0,10,"-"),"-")</f>
        <v>10</v>
      </c>
      <c r="N95" s="131" t="str">
        <f>IF(11-'PMS(input)'!$E$7&gt;=0,IF('PMS(input)'!$E$8-11&gt;=0,11,"-"),"-")</f>
        <v>-</v>
      </c>
    </row>
    <row r="96" spans="1:14" ht="18" x14ac:dyDescent="0.2">
      <c r="A96" s="219"/>
      <c r="B96" s="219"/>
      <c r="C96" s="24">
        <f t="shared" ref="C96:C105" si="15">C60</f>
        <v>1</v>
      </c>
      <c r="D96" s="80"/>
      <c r="E96" s="139">
        <f>IF(ISNUMBER(E$95),IF(E$95-1-$C96&lt;0,"",EXP(-$B$95*(E$95-1-$C96))*(1-EXP(-$B$95))),"")</f>
        <v>4.8770575499285984E-2</v>
      </c>
      <c r="F96" s="139">
        <f t="shared" ref="F96:N105" si="16">IF(ISNUMBER(F$95),IF(F$95-1-$C96&lt;0,"",EXP(-$B$95*(F$95-1-$C96))*(1-EXP(-$B$95))),"")</f>
        <v>4.6392006464754429E-2</v>
      </c>
      <c r="G96" s="139">
        <f t="shared" si="16"/>
        <v>4.4129441610901758E-2</v>
      </c>
      <c r="H96" s="139">
        <f t="shared" si="16"/>
        <v>4.1977223347075945E-2</v>
      </c>
      <c r="I96" s="139">
        <f t="shared" si="16"/>
        <v>3.9929970006576984E-2</v>
      </c>
      <c r="J96" s="139">
        <f t="shared" si="16"/>
        <v>3.7982562389686995E-2</v>
      </c>
      <c r="K96" s="139">
        <f t="shared" si="16"/>
        <v>3.613013096300443E-2</v>
      </c>
      <c r="L96" s="139">
        <f t="shared" si="16"/>
        <v>3.4368043683074126E-2</v>
      </c>
      <c r="M96" s="139">
        <f t="shared" si="16"/>
        <v>3.2691894413866003E-2</v>
      </c>
      <c r="N96" s="139" t="str">
        <f t="shared" si="16"/>
        <v/>
      </c>
    </row>
    <row r="97" spans="1:14" ht="18" x14ac:dyDescent="0.2">
      <c r="A97" s="219"/>
      <c r="B97" s="219"/>
      <c r="C97" s="24">
        <f t="shared" si="15"/>
        <v>2</v>
      </c>
      <c r="D97" s="80"/>
      <c r="E97" s="139" t="str">
        <f t="shared" ref="E97:E105" si="17">IF(ISNUMBER(E$95),IF(E$95-1-$C97&lt;0,"",EXP(-$B$95*(E$95-1-$C97))*(1-EXP(-$B$95))),"")</f>
        <v/>
      </c>
      <c r="F97" s="139">
        <f t="shared" si="16"/>
        <v>4.8770575499285984E-2</v>
      </c>
      <c r="G97" s="139">
        <f t="shared" si="16"/>
        <v>4.6392006464754429E-2</v>
      </c>
      <c r="H97" s="139">
        <f t="shared" si="16"/>
        <v>4.4129441610901758E-2</v>
      </c>
      <c r="I97" s="139">
        <f t="shared" si="16"/>
        <v>4.1977223347075945E-2</v>
      </c>
      <c r="J97" s="139">
        <f t="shared" si="16"/>
        <v>3.9929970006576984E-2</v>
      </c>
      <c r="K97" s="139">
        <f t="shared" si="16"/>
        <v>3.7982562389686995E-2</v>
      </c>
      <c r="L97" s="139">
        <f t="shared" si="16"/>
        <v>3.613013096300443E-2</v>
      </c>
      <c r="M97" s="139">
        <f t="shared" si="16"/>
        <v>3.4368043683074126E-2</v>
      </c>
      <c r="N97" s="139" t="str">
        <f t="shared" si="16"/>
        <v/>
      </c>
    </row>
    <row r="98" spans="1:14" ht="18" x14ac:dyDescent="0.2">
      <c r="A98" s="219"/>
      <c r="B98" s="219"/>
      <c r="C98" s="24">
        <f t="shared" si="15"/>
        <v>3</v>
      </c>
      <c r="D98" s="80"/>
      <c r="E98" s="139" t="str">
        <f t="shared" si="17"/>
        <v/>
      </c>
      <c r="F98" s="139" t="str">
        <f t="shared" si="16"/>
        <v/>
      </c>
      <c r="G98" s="139">
        <f t="shared" si="16"/>
        <v>4.8770575499285984E-2</v>
      </c>
      <c r="H98" s="139">
        <f t="shared" si="16"/>
        <v>4.6392006464754429E-2</v>
      </c>
      <c r="I98" s="139">
        <f t="shared" si="16"/>
        <v>4.4129441610901758E-2</v>
      </c>
      <c r="J98" s="139">
        <f t="shared" si="16"/>
        <v>4.1977223347075945E-2</v>
      </c>
      <c r="K98" s="139">
        <f t="shared" si="16"/>
        <v>3.9929970006576984E-2</v>
      </c>
      <c r="L98" s="139">
        <f t="shared" si="16"/>
        <v>3.7982562389686995E-2</v>
      </c>
      <c r="M98" s="139">
        <f t="shared" si="16"/>
        <v>3.613013096300443E-2</v>
      </c>
      <c r="N98" s="139" t="str">
        <f t="shared" si="16"/>
        <v/>
      </c>
    </row>
    <row r="99" spans="1:14" ht="18" x14ac:dyDescent="0.2">
      <c r="A99" s="219"/>
      <c r="B99" s="219"/>
      <c r="C99" s="24">
        <f t="shared" si="15"/>
        <v>4</v>
      </c>
      <c r="D99" s="80"/>
      <c r="E99" s="139" t="str">
        <f t="shared" si="17"/>
        <v/>
      </c>
      <c r="F99" s="139" t="str">
        <f t="shared" si="16"/>
        <v/>
      </c>
      <c r="G99" s="139" t="str">
        <f t="shared" si="16"/>
        <v/>
      </c>
      <c r="H99" s="139">
        <f t="shared" si="16"/>
        <v>4.8770575499285984E-2</v>
      </c>
      <c r="I99" s="139">
        <f t="shared" si="16"/>
        <v>4.6392006464754429E-2</v>
      </c>
      <c r="J99" s="139">
        <f t="shared" si="16"/>
        <v>4.4129441610901758E-2</v>
      </c>
      <c r="K99" s="139">
        <f t="shared" si="16"/>
        <v>4.1977223347075945E-2</v>
      </c>
      <c r="L99" s="139">
        <f t="shared" si="16"/>
        <v>3.9929970006576984E-2</v>
      </c>
      <c r="M99" s="139">
        <f t="shared" si="16"/>
        <v>3.7982562389686995E-2</v>
      </c>
      <c r="N99" s="139" t="str">
        <f t="shared" si="16"/>
        <v/>
      </c>
    </row>
    <row r="100" spans="1:14" ht="18" x14ac:dyDescent="0.2">
      <c r="A100" s="219"/>
      <c r="B100" s="219"/>
      <c r="C100" s="24">
        <f t="shared" si="15"/>
        <v>5</v>
      </c>
      <c r="D100" s="80"/>
      <c r="E100" s="139" t="str">
        <f t="shared" si="17"/>
        <v/>
      </c>
      <c r="F100" s="139" t="str">
        <f t="shared" si="16"/>
        <v/>
      </c>
      <c r="G100" s="139" t="str">
        <f t="shared" si="16"/>
        <v/>
      </c>
      <c r="H100" s="139" t="str">
        <f t="shared" si="16"/>
        <v/>
      </c>
      <c r="I100" s="139">
        <f t="shared" si="16"/>
        <v>4.8770575499285984E-2</v>
      </c>
      <c r="J100" s="139">
        <f t="shared" si="16"/>
        <v>4.6392006464754429E-2</v>
      </c>
      <c r="K100" s="139">
        <f t="shared" si="16"/>
        <v>4.4129441610901758E-2</v>
      </c>
      <c r="L100" s="139">
        <f t="shared" si="16"/>
        <v>4.1977223347075945E-2</v>
      </c>
      <c r="M100" s="139">
        <f t="shared" si="16"/>
        <v>3.9929970006576984E-2</v>
      </c>
      <c r="N100" s="139" t="str">
        <f t="shared" si="16"/>
        <v/>
      </c>
    </row>
    <row r="101" spans="1:14" ht="18" x14ac:dyDescent="0.2">
      <c r="A101" s="219"/>
      <c r="B101" s="219"/>
      <c r="C101" s="24">
        <f t="shared" si="15"/>
        <v>6</v>
      </c>
      <c r="D101" s="80"/>
      <c r="E101" s="139" t="str">
        <f t="shared" si="17"/>
        <v/>
      </c>
      <c r="F101" s="139" t="str">
        <f t="shared" si="16"/>
        <v/>
      </c>
      <c r="G101" s="139" t="str">
        <f t="shared" si="16"/>
        <v/>
      </c>
      <c r="H101" s="139" t="str">
        <f t="shared" si="16"/>
        <v/>
      </c>
      <c r="I101" s="139" t="str">
        <f t="shared" si="16"/>
        <v/>
      </c>
      <c r="J101" s="139">
        <f t="shared" si="16"/>
        <v>4.8770575499285984E-2</v>
      </c>
      <c r="K101" s="139">
        <f t="shared" si="16"/>
        <v>4.6392006464754429E-2</v>
      </c>
      <c r="L101" s="139">
        <f t="shared" si="16"/>
        <v>4.4129441610901758E-2</v>
      </c>
      <c r="M101" s="139">
        <f t="shared" si="16"/>
        <v>4.1977223347075945E-2</v>
      </c>
      <c r="N101" s="139" t="str">
        <f t="shared" si="16"/>
        <v/>
      </c>
    </row>
    <row r="102" spans="1:14" ht="18" x14ac:dyDescent="0.2">
      <c r="A102" s="219"/>
      <c r="B102" s="219"/>
      <c r="C102" s="24">
        <f t="shared" si="15"/>
        <v>7</v>
      </c>
      <c r="D102" s="80"/>
      <c r="E102" s="139" t="str">
        <f t="shared" si="17"/>
        <v/>
      </c>
      <c r="F102" s="139" t="str">
        <f t="shared" si="16"/>
        <v/>
      </c>
      <c r="G102" s="139" t="str">
        <f t="shared" si="16"/>
        <v/>
      </c>
      <c r="H102" s="139" t="str">
        <f t="shared" si="16"/>
        <v/>
      </c>
      <c r="I102" s="139" t="str">
        <f t="shared" si="16"/>
        <v/>
      </c>
      <c r="J102" s="139" t="str">
        <f t="shared" si="16"/>
        <v/>
      </c>
      <c r="K102" s="139">
        <f t="shared" si="16"/>
        <v>4.8770575499285984E-2</v>
      </c>
      <c r="L102" s="139">
        <f t="shared" si="16"/>
        <v>4.6392006464754429E-2</v>
      </c>
      <c r="M102" s="139">
        <f t="shared" si="16"/>
        <v>4.4129441610901758E-2</v>
      </c>
      <c r="N102" s="139" t="str">
        <f t="shared" si="16"/>
        <v/>
      </c>
    </row>
    <row r="103" spans="1:14" ht="18" x14ac:dyDescent="0.2">
      <c r="A103" s="219"/>
      <c r="B103" s="219"/>
      <c r="C103" s="24">
        <f t="shared" si="15"/>
        <v>8</v>
      </c>
      <c r="D103" s="80"/>
      <c r="E103" s="139" t="str">
        <f t="shared" si="17"/>
        <v/>
      </c>
      <c r="F103" s="139" t="str">
        <f t="shared" si="16"/>
        <v/>
      </c>
      <c r="G103" s="139" t="str">
        <f t="shared" si="16"/>
        <v/>
      </c>
      <c r="H103" s="139" t="str">
        <f t="shared" si="16"/>
        <v/>
      </c>
      <c r="I103" s="139" t="str">
        <f t="shared" si="16"/>
        <v/>
      </c>
      <c r="J103" s="139" t="str">
        <f t="shared" si="16"/>
        <v/>
      </c>
      <c r="K103" s="139" t="str">
        <f t="shared" si="16"/>
        <v/>
      </c>
      <c r="L103" s="139">
        <f t="shared" si="16"/>
        <v>4.8770575499285984E-2</v>
      </c>
      <c r="M103" s="139">
        <f t="shared" si="16"/>
        <v>4.6392006464754429E-2</v>
      </c>
      <c r="N103" s="139" t="str">
        <f t="shared" si="16"/>
        <v/>
      </c>
    </row>
    <row r="104" spans="1:14" ht="18" x14ac:dyDescent="0.2">
      <c r="A104" s="219"/>
      <c r="B104" s="219"/>
      <c r="C104" s="24">
        <f t="shared" si="15"/>
        <v>9</v>
      </c>
      <c r="D104" s="80"/>
      <c r="E104" s="139" t="str">
        <f t="shared" si="17"/>
        <v/>
      </c>
      <c r="F104" s="139" t="str">
        <f t="shared" si="16"/>
        <v/>
      </c>
      <c r="G104" s="139" t="str">
        <f t="shared" si="16"/>
        <v/>
      </c>
      <c r="H104" s="139" t="str">
        <f t="shared" si="16"/>
        <v/>
      </c>
      <c r="I104" s="139" t="str">
        <f t="shared" si="16"/>
        <v/>
      </c>
      <c r="J104" s="139" t="str">
        <f t="shared" si="16"/>
        <v/>
      </c>
      <c r="K104" s="139" t="str">
        <f t="shared" si="16"/>
        <v/>
      </c>
      <c r="L104" s="139" t="str">
        <f t="shared" si="16"/>
        <v/>
      </c>
      <c r="M104" s="139">
        <f t="shared" si="16"/>
        <v>4.8770575499285984E-2</v>
      </c>
      <c r="N104" s="139" t="str">
        <f t="shared" si="16"/>
        <v/>
      </c>
    </row>
    <row r="105" spans="1:14" ht="18" x14ac:dyDescent="0.2">
      <c r="A105" s="219"/>
      <c r="B105" s="219"/>
      <c r="C105" s="24">
        <f t="shared" si="15"/>
        <v>10</v>
      </c>
      <c r="D105" s="81"/>
      <c r="E105" s="139" t="str">
        <f t="shared" si="17"/>
        <v/>
      </c>
      <c r="F105" s="139" t="str">
        <f t="shared" si="16"/>
        <v/>
      </c>
      <c r="G105" s="139" t="str">
        <f t="shared" si="16"/>
        <v/>
      </c>
      <c r="H105" s="139" t="str">
        <f t="shared" si="16"/>
        <v/>
      </c>
      <c r="I105" s="139" t="str">
        <f t="shared" si="16"/>
        <v/>
      </c>
      <c r="J105" s="139" t="str">
        <f t="shared" si="16"/>
        <v/>
      </c>
      <c r="K105" s="139" t="str">
        <f t="shared" si="16"/>
        <v/>
      </c>
      <c r="L105" s="139" t="str">
        <f t="shared" si="16"/>
        <v/>
      </c>
      <c r="M105" s="139" t="str">
        <f t="shared" si="16"/>
        <v/>
      </c>
      <c r="N105" s="139" t="str">
        <f>IF(ISNUMBER(N$95),IF(N$95-1-$C105&lt;0,"",EXP(-$B$95*(N$95-1-$C105))*(1-EXP(-$B$95))),"")</f>
        <v/>
      </c>
    </row>
    <row r="106" spans="1:14" x14ac:dyDescent="0.2">
      <c r="A106" s="18"/>
      <c r="B106" s="18"/>
      <c r="C106" s="18"/>
      <c r="D106" s="18"/>
      <c r="E106" s="18"/>
      <c r="F106" s="18"/>
      <c r="G106" s="18"/>
      <c r="H106" s="18"/>
      <c r="I106" s="18"/>
      <c r="J106" s="18"/>
      <c r="K106" s="18"/>
      <c r="L106" s="18"/>
      <c r="M106" s="18"/>
      <c r="N106" s="18"/>
    </row>
  </sheetData>
  <mergeCells count="30">
    <mergeCell ref="E40:N40"/>
    <mergeCell ref="E5:N5"/>
    <mergeCell ref="E6:N6"/>
    <mergeCell ref="E7:N7"/>
    <mergeCell ref="E22:N22"/>
    <mergeCell ref="E23:N23"/>
    <mergeCell ref="E24:N24"/>
    <mergeCell ref="E39:N39"/>
    <mergeCell ref="E92:N92"/>
    <mergeCell ref="E93:N93"/>
    <mergeCell ref="E94:N94"/>
    <mergeCell ref="E41:N41"/>
    <mergeCell ref="E56:N56"/>
    <mergeCell ref="E57:N57"/>
    <mergeCell ref="E58:N58"/>
    <mergeCell ref="E73:N73"/>
    <mergeCell ref="E74:N74"/>
    <mergeCell ref="E75:N75"/>
    <mergeCell ref="B95:B105"/>
    <mergeCell ref="A25:A35"/>
    <mergeCell ref="A42:A52"/>
    <mergeCell ref="A8:A18"/>
    <mergeCell ref="B42:B52"/>
    <mergeCell ref="A59:A69"/>
    <mergeCell ref="B59:B69"/>
    <mergeCell ref="A95:A105"/>
    <mergeCell ref="B8:B18"/>
    <mergeCell ref="B25:B35"/>
    <mergeCell ref="A76:A86"/>
    <mergeCell ref="B76:B86"/>
  </mergeCells>
  <phoneticPr fontId="1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D71E-4D27-46C9-AE75-28922A6DE7CC}">
  <sheetPr>
    <tabColor theme="3" tint="0.39997558519241921"/>
  </sheetPr>
  <dimension ref="A1:N121"/>
  <sheetViews>
    <sheetView topLeftCell="A3" zoomScale="55" zoomScaleNormal="55" workbookViewId="0">
      <selection activeCell="A3" sqref="A3"/>
    </sheetView>
  </sheetViews>
  <sheetFormatPr defaultColWidth="8.90625" defaultRowHeight="17.5" x14ac:dyDescent="0.2"/>
  <cols>
    <col min="1" max="1" width="16.90625" style="19" customWidth="1"/>
    <col min="2" max="2" width="19.6328125" style="19" customWidth="1"/>
    <col min="3" max="3" width="24.36328125" style="19" customWidth="1"/>
    <col min="4" max="4" width="22.08984375" style="43" customWidth="1"/>
    <col min="5" max="14" width="15.81640625" style="39" customWidth="1"/>
    <col min="15" max="16384" width="8.90625" style="19"/>
  </cols>
  <sheetData>
    <row r="1" spans="1:14" x14ac:dyDescent="0.2">
      <c r="A1" s="18"/>
      <c r="B1" s="18"/>
      <c r="C1" s="18"/>
      <c r="D1" s="40"/>
      <c r="E1" s="37"/>
      <c r="F1" s="37"/>
      <c r="G1" s="37"/>
      <c r="H1" s="37"/>
      <c r="I1" s="37"/>
      <c r="J1" s="37"/>
      <c r="K1" s="37"/>
      <c r="L1" s="37"/>
      <c r="M1" s="37"/>
      <c r="N1" s="37"/>
    </row>
    <row r="2" spans="1:14" ht="18" x14ac:dyDescent="0.2">
      <c r="A2" s="20" t="s">
        <v>56</v>
      </c>
      <c r="B2" s="20"/>
      <c r="C2" s="20"/>
      <c r="D2" s="41"/>
      <c r="E2" s="38"/>
      <c r="F2" s="38"/>
      <c r="G2" s="38"/>
      <c r="H2" s="38"/>
      <c r="I2" s="38"/>
      <c r="J2" s="38"/>
      <c r="K2" s="38"/>
      <c r="L2" s="38"/>
      <c r="M2" s="38"/>
      <c r="N2" s="38"/>
    </row>
    <row r="3" spans="1:14" x14ac:dyDescent="0.2">
      <c r="A3" s="18"/>
      <c r="B3" s="18"/>
      <c r="C3" s="18"/>
      <c r="D3" s="40"/>
      <c r="E3" s="37"/>
      <c r="F3" s="37"/>
      <c r="G3" s="37"/>
      <c r="H3" s="37"/>
      <c r="I3" s="37"/>
      <c r="J3" s="37"/>
      <c r="K3" s="37"/>
      <c r="L3" s="37"/>
      <c r="M3" s="37"/>
      <c r="N3" s="37"/>
    </row>
    <row r="4" spans="1:14" ht="18" x14ac:dyDescent="0.2">
      <c r="A4" s="116" t="s">
        <v>256</v>
      </c>
      <c r="B4" s="7"/>
      <c r="C4" s="7"/>
      <c r="D4" s="42"/>
      <c r="E4" s="37"/>
      <c r="F4" s="37"/>
      <c r="G4" s="37"/>
      <c r="H4" s="37"/>
      <c r="I4" s="37"/>
      <c r="J4" s="37"/>
      <c r="K4" s="37"/>
      <c r="L4" s="37"/>
      <c r="M4" s="37"/>
      <c r="N4" s="37"/>
    </row>
    <row r="5" spans="1:14" ht="36" x14ac:dyDescent="0.2">
      <c r="A5" s="141" t="s">
        <v>25</v>
      </c>
      <c r="B5" s="170" t="s">
        <v>125</v>
      </c>
      <c r="C5" s="171"/>
      <c r="D5" s="159" t="s">
        <v>245</v>
      </c>
      <c r="E5" s="243" t="s">
        <v>246</v>
      </c>
      <c r="F5" s="244"/>
      <c r="G5" s="244"/>
      <c r="H5" s="244"/>
      <c r="I5" s="244"/>
      <c r="J5" s="244"/>
      <c r="K5" s="244"/>
      <c r="L5" s="244"/>
      <c r="M5" s="244"/>
      <c r="N5" s="245"/>
    </row>
    <row r="6" spans="1:14" ht="154.4" customHeight="1" x14ac:dyDescent="0.2">
      <c r="A6" s="141" t="s">
        <v>24</v>
      </c>
      <c r="B6" s="173" t="s">
        <v>194</v>
      </c>
      <c r="C6" s="22"/>
      <c r="D6" s="129" t="s">
        <v>257</v>
      </c>
      <c r="E6" s="246" t="s">
        <v>258</v>
      </c>
      <c r="F6" s="247"/>
      <c r="G6" s="247"/>
      <c r="H6" s="247"/>
      <c r="I6" s="247"/>
      <c r="J6" s="247"/>
      <c r="K6" s="247"/>
      <c r="L6" s="247"/>
      <c r="M6" s="247"/>
      <c r="N6" s="248"/>
    </row>
    <row r="7" spans="1:14" ht="18" x14ac:dyDescent="0.2">
      <c r="A7" s="141" t="s">
        <v>1</v>
      </c>
      <c r="B7" s="174" t="s">
        <v>63</v>
      </c>
      <c r="C7" s="22"/>
      <c r="D7" s="82" t="s">
        <v>62</v>
      </c>
      <c r="E7" s="252" t="s">
        <v>110</v>
      </c>
      <c r="F7" s="253"/>
      <c r="G7" s="253"/>
      <c r="H7" s="253"/>
      <c r="I7" s="253"/>
      <c r="J7" s="253"/>
      <c r="K7" s="253"/>
      <c r="L7" s="253"/>
      <c r="M7" s="253"/>
      <c r="N7" s="254"/>
    </row>
    <row r="8" spans="1:14" ht="37.4" customHeight="1" x14ac:dyDescent="0.2">
      <c r="A8" s="143"/>
      <c r="B8" s="175"/>
      <c r="C8" s="25" t="s">
        <v>148</v>
      </c>
      <c r="D8" s="83"/>
      <c r="E8" s="83">
        <f>'PMS(pre calc_process(1))'!E8</f>
        <v>2</v>
      </c>
      <c r="F8" s="83">
        <f>'PMS(pre calc_process(1))'!F8</f>
        <v>3</v>
      </c>
      <c r="G8" s="83">
        <f>'PMS(pre calc_process(1))'!G8</f>
        <v>4</v>
      </c>
      <c r="H8" s="83">
        <f>'PMS(pre calc_process(1))'!H8</f>
        <v>5</v>
      </c>
      <c r="I8" s="83">
        <f>'PMS(pre calc_process(1))'!I8</f>
        <v>6</v>
      </c>
      <c r="J8" s="83">
        <f>'PMS(pre calc_process(1))'!J8</f>
        <v>7</v>
      </c>
      <c r="K8" s="83">
        <f>'PMS(pre calc_process(1))'!K8</f>
        <v>8</v>
      </c>
      <c r="L8" s="83">
        <f>'PMS(pre calc_process(1))'!L8</f>
        <v>9</v>
      </c>
      <c r="M8" s="83">
        <f>'PMS(pre calc_process(1))'!M8</f>
        <v>10</v>
      </c>
      <c r="N8" s="176" t="str">
        <f>'PMS(pre calc_process(1))'!N8</f>
        <v>-</v>
      </c>
    </row>
    <row r="9" spans="1:14" ht="18" x14ac:dyDescent="0.2">
      <c r="A9" s="226" t="s">
        <v>57</v>
      </c>
      <c r="B9" s="259">
        <f>'PMS(input_separete)'!G9</f>
        <v>0.43</v>
      </c>
      <c r="C9" s="24">
        <f>'PMS(input_separete)'!B9</f>
        <v>1</v>
      </c>
      <c r="D9" s="84">
        <f>'PMS(input_separete)'!F9</f>
        <v>0</v>
      </c>
      <c r="E9" s="133">
        <f>IF(ISNUMBER(E$8),IF(E$8-1-$C9&lt;0,"",$D9*$B$9*'PMS(pre calc_process(1))'!E9),"")</f>
        <v>0</v>
      </c>
      <c r="F9" s="133">
        <f>IF(ISNUMBER(F$8),IF(F$8-1-$C9&lt;0,"",$D9*$B$9*'PMS(pre calc_process(1))'!F9),"")</f>
        <v>0</v>
      </c>
      <c r="G9" s="133">
        <f>IF(ISNUMBER(G$8),IF(G$8-1-$C9&lt;0,"",$D9*$B$9*'PMS(pre calc_process(1))'!G9),"")</f>
        <v>0</v>
      </c>
      <c r="H9" s="133">
        <f>IF(ISNUMBER(H$8),IF(H$8-1-$C9&lt;0,"",$D9*$B$9*'PMS(pre calc_process(1))'!H9),"")</f>
        <v>0</v>
      </c>
      <c r="I9" s="133">
        <f>IF(ISNUMBER(I$8),IF(I$8-1-$C9&lt;0,"",$D9*$B$9*'PMS(pre calc_process(1))'!I9),"")</f>
        <v>0</v>
      </c>
      <c r="J9" s="133">
        <f>IF(ISNUMBER(J$8),IF(J$8-1-$C9&lt;0,"",$D9*$B$9*'PMS(pre calc_process(1))'!J9),"")</f>
        <v>0</v>
      </c>
      <c r="K9" s="133">
        <f>IF(ISNUMBER(K$8),IF(K$8-1-$C9&lt;0,"",$D9*$B$9*'PMS(pre calc_process(1))'!K9),"")</f>
        <v>0</v>
      </c>
      <c r="L9" s="133">
        <f>IF(ISNUMBER(L$8),IF(L$8-1-$C9&lt;0,"",$D9*$B$9*'PMS(pre calc_process(1))'!L9),"")</f>
        <v>0</v>
      </c>
      <c r="M9" s="133">
        <f>IF(ISNUMBER(M$8),IF(M$8-1-$C9&lt;0,"",$D9*$B$9*'PMS(pre calc_process(1))'!M9),"")</f>
        <v>0</v>
      </c>
      <c r="N9" s="164" t="str">
        <f>IF(ISNUMBER(N$8),IF(N$8-1-$C9&lt;0,"",$D9*$B$9*'PMS(pre calc_process(1))'!N9),"")</f>
        <v/>
      </c>
    </row>
    <row r="10" spans="1:14" ht="18" x14ac:dyDescent="0.2">
      <c r="A10" s="241"/>
      <c r="B10" s="260"/>
      <c r="C10" s="24">
        <f>'PMS(input_separete)'!B16</f>
        <v>2</v>
      </c>
      <c r="D10" s="84">
        <f>'PMS(input_separete)'!F16</f>
        <v>0</v>
      </c>
      <c r="E10" s="133" t="str">
        <f>IF(ISNUMBER(E$8),IF(E$8-1-$C10&lt;0,"",$D10*$B$9*'PMS(pre calc_process(1))'!E10),"")</f>
        <v/>
      </c>
      <c r="F10" s="133">
        <f>IF(ISNUMBER(F$8),IF(F$8-1-$C10&lt;0,"",$D10*$B$9*'PMS(pre calc_process(1))'!F10),"")</f>
        <v>0</v>
      </c>
      <c r="G10" s="133">
        <f>IF(ISNUMBER(G$8),IF(G$8-1-$C10&lt;0,"",$D10*$B$9*'PMS(pre calc_process(1))'!G10),"")</f>
        <v>0</v>
      </c>
      <c r="H10" s="133">
        <f>IF(ISNUMBER(H$8),IF(H$8-1-$C10&lt;0,"",$D10*$B$9*'PMS(pre calc_process(1))'!H10),"")</f>
        <v>0</v>
      </c>
      <c r="I10" s="133">
        <f>IF(ISNUMBER(I$8),IF(I$8-1-$C10&lt;0,"",$D10*$B$9*'PMS(pre calc_process(1))'!I10),"")</f>
        <v>0</v>
      </c>
      <c r="J10" s="133">
        <f>IF(ISNUMBER(J$8),IF(J$8-1-$C10&lt;0,"",$D10*$B$9*'PMS(pre calc_process(1))'!J10),"")</f>
        <v>0</v>
      </c>
      <c r="K10" s="133">
        <f>IF(ISNUMBER(K$8),IF(K$8-1-$C10&lt;0,"",$D10*$B$9*'PMS(pre calc_process(1))'!K10),"")</f>
        <v>0</v>
      </c>
      <c r="L10" s="133">
        <f>IF(ISNUMBER(L$8),IF(L$8-1-$C10&lt;0,"",$D10*$B$9*'PMS(pre calc_process(1))'!L10),"")</f>
        <v>0</v>
      </c>
      <c r="M10" s="133">
        <f>IF(ISNUMBER(M$8),IF(M$8-1-$C10&lt;0,"",$D10*$B$9*'PMS(pre calc_process(1))'!M10),"")</f>
        <v>0</v>
      </c>
      <c r="N10" s="164" t="str">
        <f>IF(ISNUMBER(N$8),IF(N$8-1-$C10&lt;0,"",$D10*$B$9*'PMS(pre calc_process(1))'!N10),"")</f>
        <v/>
      </c>
    </row>
    <row r="11" spans="1:14" ht="18" x14ac:dyDescent="0.2">
      <c r="A11" s="241"/>
      <c r="B11" s="260"/>
      <c r="C11" s="24">
        <f>'PMS(input_separete)'!B23</f>
        <v>3</v>
      </c>
      <c r="D11" s="84">
        <f>'PMS(input_separete)'!F23</f>
        <v>0</v>
      </c>
      <c r="E11" s="133" t="str">
        <f>IF(ISNUMBER(E$8),IF(E$8-1-$C11&lt;0,"",$D11*$B$9*'PMS(pre calc_process(1))'!E11),"")</f>
        <v/>
      </c>
      <c r="F11" s="133" t="str">
        <f>IF(ISNUMBER(F$8),IF(F$8-1-$C11&lt;0,"",$D11*$B$9*'PMS(pre calc_process(1))'!F11),"")</f>
        <v/>
      </c>
      <c r="G11" s="133">
        <f>IF(ISNUMBER(G$8),IF(G$8-1-$C11&lt;0,"",$D11*$B$9*'PMS(pre calc_process(1))'!G11),"")</f>
        <v>0</v>
      </c>
      <c r="H11" s="133">
        <f>IF(ISNUMBER(H$8),IF(H$8-1-$C11&lt;0,"",$D11*$B$9*'PMS(pre calc_process(1))'!H11),"")</f>
        <v>0</v>
      </c>
      <c r="I11" s="133">
        <f>IF(ISNUMBER(I$8),IF(I$8-1-$C11&lt;0,"",$D11*$B$9*'PMS(pre calc_process(1))'!I11),"")</f>
        <v>0</v>
      </c>
      <c r="J11" s="133">
        <f>IF(ISNUMBER(J$8),IF(J$8-1-$C11&lt;0,"",$D11*$B$9*'PMS(pre calc_process(1))'!J11),"")</f>
        <v>0</v>
      </c>
      <c r="K11" s="133">
        <f>IF(ISNUMBER(K$8),IF(K$8-1-$C11&lt;0,"",$D11*$B$9*'PMS(pre calc_process(1))'!K11),"")</f>
        <v>0</v>
      </c>
      <c r="L11" s="133">
        <f>IF(ISNUMBER(L$8),IF(L$8-1-$C11&lt;0,"",$D11*$B$9*'PMS(pre calc_process(1))'!L11),"")</f>
        <v>0</v>
      </c>
      <c r="M11" s="133">
        <f>IF(ISNUMBER(M$8),IF(M$8-1-$C11&lt;0,"",$D11*$B$9*'PMS(pre calc_process(1))'!M11),"")</f>
        <v>0</v>
      </c>
      <c r="N11" s="164" t="str">
        <f>IF(ISNUMBER(N$8),IF(N$8-1-$C11&lt;0,"",$D11*$B$9*'PMS(pre calc_process(1))'!N11),"")</f>
        <v/>
      </c>
    </row>
    <row r="12" spans="1:14" ht="18" x14ac:dyDescent="0.2">
      <c r="A12" s="241"/>
      <c r="B12" s="260"/>
      <c r="C12" s="24">
        <f>'PMS(input_separete)'!B30</f>
        <v>4</v>
      </c>
      <c r="D12" s="84">
        <f>'PMS(input_separete)'!F30</f>
        <v>0</v>
      </c>
      <c r="E12" s="133" t="str">
        <f>IF(ISNUMBER(E$8),IF(E$8-1-$C12&lt;0,"",$D12*$B$9*'PMS(pre calc_process(1))'!E12),"")</f>
        <v/>
      </c>
      <c r="F12" s="133" t="str">
        <f>IF(ISNUMBER(F$8),IF(F$8-1-$C12&lt;0,"",$D12*$B$9*'PMS(pre calc_process(1))'!F12),"")</f>
        <v/>
      </c>
      <c r="G12" s="133" t="str">
        <f>IF(ISNUMBER(G$8),IF(G$8-1-$C12&lt;0,"",$D12*$B$9*'PMS(pre calc_process(1))'!G12),"")</f>
        <v/>
      </c>
      <c r="H12" s="133">
        <f>IF(ISNUMBER(H$8),IF(H$8-1-$C12&lt;0,"",$D12*$B$9*'PMS(pre calc_process(1))'!H12),"")</f>
        <v>0</v>
      </c>
      <c r="I12" s="133">
        <f>IF(ISNUMBER(I$8),IF(I$8-1-$C12&lt;0,"",$D12*$B$9*'PMS(pre calc_process(1))'!I12),"")</f>
        <v>0</v>
      </c>
      <c r="J12" s="133">
        <f>IF(ISNUMBER(J$8),IF(J$8-1-$C12&lt;0,"",$D12*$B$9*'PMS(pre calc_process(1))'!J12),"")</f>
        <v>0</v>
      </c>
      <c r="K12" s="133">
        <f>IF(ISNUMBER(K$8),IF(K$8-1-$C12&lt;0,"",$D12*$B$9*'PMS(pre calc_process(1))'!K12),"")</f>
        <v>0</v>
      </c>
      <c r="L12" s="133">
        <f>IF(ISNUMBER(L$8),IF(L$8-1-$C12&lt;0,"",$D12*$B$9*'PMS(pre calc_process(1))'!L12),"")</f>
        <v>0</v>
      </c>
      <c r="M12" s="133">
        <f>IF(ISNUMBER(M$8),IF(M$8-1-$C12&lt;0,"",$D12*$B$9*'PMS(pre calc_process(1))'!M12),"")</f>
        <v>0</v>
      </c>
      <c r="N12" s="164" t="str">
        <f>IF(ISNUMBER(N$8),IF(N$8-1-$C12&lt;0,"",$D12*$B$9*'PMS(pre calc_process(1))'!N12),"")</f>
        <v/>
      </c>
    </row>
    <row r="13" spans="1:14" ht="18" x14ac:dyDescent="0.2">
      <c r="A13" s="241"/>
      <c r="B13" s="260"/>
      <c r="C13" s="24">
        <f>'PMS(input_separete)'!B37</f>
        <v>5</v>
      </c>
      <c r="D13" s="84">
        <f>'PMS(input_separete)'!F37</f>
        <v>0</v>
      </c>
      <c r="E13" s="133" t="str">
        <f>IF(ISNUMBER(E$8),IF(E$8-1-$C13&lt;0,"",$D13*$B$9*'PMS(pre calc_process(1))'!E13),"")</f>
        <v/>
      </c>
      <c r="F13" s="133" t="str">
        <f>IF(ISNUMBER(F$8),IF(F$8-1-$C13&lt;0,"",$D13*$B$9*'PMS(pre calc_process(1))'!F13),"")</f>
        <v/>
      </c>
      <c r="G13" s="133" t="str">
        <f>IF(ISNUMBER(G$8),IF(G$8-1-$C13&lt;0,"",$D13*$B$9*'PMS(pre calc_process(1))'!G13),"")</f>
        <v/>
      </c>
      <c r="H13" s="133" t="str">
        <f>IF(ISNUMBER(H$8),IF(H$8-1-$C13&lt;0,"",$D13*$B$9*'PMS(pre calc_process(1))'!H13),"")</f>
        <v/>
      </c>
      <c r="I13" s="133">
        <f>IF(ISNUMBER(I$8),IF(I$8-1-$C13&lt;0,"",$D13*$B$9*'PMS(pre calc_process(1))'!I13),"")</f>
        <v>0</v>
      </c>
      <c r="J13" s="133">
        <f>IF(ISNUMBER(J$8),IF(J$8-1-$C13&lt;0,"",$D13*$B$9*'PMS(pre calc_process(1))'!J13),"")</f>
        <v>0</v>
      </c>
      <c r="K13" s="133">
        <f>IF(ISNUMBER(K$8),IF(K$8-1-$C13&lt;0,"",$D13*$B$9*'PMS(pre calc_process(1))'!K13),"")</f>
        <v>0</v>
      </c>
      <c r="L13" s="133">
        <f>IF(ISNUMBER(L$8),IF(L$8-1-$C13&lt;0,"",$D13*$B$9*'PMS(pre calc_process(1))'!L13),"")</f>
        <v>0</v>
      </c>
      <c r="M13" s="133">
        <f>IF(ISNUMBER(M$8),IF(M$8-1-$C13&lt;0,"",$D13*$B$9*'PMS(pre calc_process(1))'!M13),"")</f>
        <v>0</v>
      </c>
      <c r="N13" s="164" t="str">
        <f>IF(ISNUMBER(N$8),IF(N$8-1-$C13&lt;0,"",$D13*$B$9*'PMS(pre calc_process(1))'!N13),"")</f>
        <v/>
      </c>
    </row>
    <row r="14" spans="1:14" ht="18" x14ac:dyDescent="0.2">
      <c r="A14" s="241"/>
      <c r="B14" s="260"/>
      <c r="C14" s="24">
        <f>'PMS(input_separete)'!B44</f>
        <v>6</v>
      </c>
      <c r="D14" s="84">
        <f>'PMS(input_separete)'!F44</f>
        <v>0</v>
      </c>
      <c r="E14" s="133" t="str">
        <f>IF(ISNUMBER(E$8),IF(E$8-1-$C14&lt;0,"",$D14*$B$9*'PMS(pre calc_process(1))'!E14),"")</f>
        <v/>
      </c>
      <c r="F14" s="133" t="str">
        <f>IF(ISNUMBER(F$8),IF(F$8-1-$C14&lt;0,"",$D14*$B$9*'PMS(pre calc_process(1))'!F14),"")</f>
        <v/>
      </c>
      <c r="G14" s="133" t="str">
        <f>IF(ISNUMBER(G$8),IF(G$8-1-$C14&lt;0,"",$D14*$B$9*'PMS(pre calc_process(1))'!G14),"")</f>
        <v/>
      </c>
      <c r="H14" s="133" t="str">
        <f>IF(ISNUMBER(H$8),IF(H$8-1-$C14&lt;0,"",$D14*$B$9*'PMS(pre calc_process(1))'!H14),"")</f>
        <v/>
      </c>
      <c r="I14" s="133" t="str">
        <f>IF(ISNUMBER(I$8),IF(I$8-1-$C14&lt;0,"",$D14*$B$9*'PMS(pre calc_process(1))'!I14),"")</f>
        <v/>
      </c>
      <c r="J14" s="133">
        <f>IF(ISNUMBER(J$8),IF(J$8-1-$C14&lt;0,"",$D14*$B$9*'PMS(pre calc_process(1))'!J14),"")</f>
        <v>0</v>
      </c>
      <c r="K14" s="133">
        <f>IF(ISNUMBER(K$8),IF(K$8-1-$C14&lt;0,"",$D14*$B$9*'PMS(pre calc_process(1))'!K14),"")</f>
        <v>0</v>
      </c>
      <c r="L14" s="133">
        <f>IF(ISNUMBER(L$8),IF(L$8-1-$C14&lt;0,"",$D14*$B$9*'PMS(pre calc_process(1))'!L14),"")</f>
        <v>0</v>
      </c>
      <c r="M14" s="133">
        <f>IF(ISNUMBER(M$8),IF(M$8-1-$C14&lt;0,"",$D14*$B$9*'PMS(pre calc_process(1))'!M14),"")</f>
        <v>0</v>
      </c>
      <c r="N14" s="164" t="str">
        <f>IF(ISNUMBER(N$8),IF(N$8-1-$C14&lt;0,"",$D14*$B$9*'PMS(pre calc_process(1))'!N14),"")</f>
        <v/>
      </c>
    </row>
    <row r="15" spans="1:14" ht="18" x14ac:dyDescent="0.2">
      <c r="A15" s="241"/>
      <c r="B15" s="260"/>
      <c r="C15" s="24">
        <f>'PMS(input_separete)'!B51</f>
        <v>7</v>
      </c>
      <c r="D15" s="84">
        <f>'PMS(input_separete)'!F51</f>
        <v>0</v>
      </c>
      <c r="E15" s="133" t="str">
        <f>IF(ISNUMBER(E$8),IF(E$8-1-$C15&lt;0,"",$D15*$B$9*'PMS(pre calc_process(1))'!E15),"")</f>
        <v/>
      </c>
      <c r="F15" s="133" t="str">
        <f>IF(ISNUMBER(F$8),IF(F$8-1-$C15&lt;0,"",$D15*$B$9*'PMS(pre calc_process(1))'!F15),"")</f>
        <v/>
      </c>
      <c r="G15" s="133" t="str">
        <f>IF(ISNUMBER(G$8),IF(G$8-1-$C15&lt;0,"",$D15*$B$9*'PMS(pre calc_process(1))'!G15),"")</f>
        <v/>
      </c>
      <c r="H15" s="133" t="str">
        <f>IF(ISNUMBER(H$8),IF(H$8-1-$C15&lt;0,"",$D15*$B$9*'PMS(pre calc_process(1))'!H15),"")</f>
        <v/>
      </c>
      <c r="I15" s="133" t="str">
        <f>IF(ISNUMBER(I$8),IF(I$8-1-$C15&lt;0,"",$D15*$B$9*'PMS(pre calc_process(1))'!I15),"")</f>
        <v/>
      </c>
      <c r="J15" s="133" t="str">
        <f>IF(ISNUMBER(J$8),IF(J$8-1-$C15&lt;0,"",$D15*$B$9*'PMS(pre calc_process(1))'!J15),"")</f>
        <v/>
      </c>
      <c r="K15" s="133">
        <f>IF(ISNUMBER(K$8),IF(K$8-1-$C15&lt;0,"",$D15*$B$9*'PMS(pre calc_process(1))'!K15),"")</f>
        <v>0</v>
      </c>
      <c r="L15" s="133">
        <f>IF(ISNUMBER(L$8),IF(L$8-1-$C15&lt;0,"",$D15*$B$9*'PMS(pre calc_process(1))'!L15),"")</f>
        <v>0</v>
      </c>
      <c r="M15" s="133">
        <f>IF(ISNUMBER(M$8),IF(M$8-1-$C15&lt;0,"",$D15*$B$9*'PMS(pre calc_process(1))'!M15),"")</f>
        <v>0</v>
      </c>
      <c r="N15" s="164" t="str">
        <f>IF(ISNUMBER(N$8),IF(N$8-1-$C15&lt;0,"",$D15*$B$9*'PMS(pre calc_process(1))'!N15),"")</f>
        <v/>
      </c>
    </row>
    <row r="16" spans="1:14" ht="18" x14ac:dyDescent="0.2">
      <c r="A16" s="241"/>
      <c r="B16" s="260"/>
      <c r="C16" s="24">
        <f>'PMS(input_separete)'!B58</f>
        <v>8</v>
      </c>
      <c r="D16" s="84">
        <f>'PMS(input_separete)'!F58</f>
        <v>0</v>
      </c>
      <c r="E16" s="133" t="str">
        <f>IF(ISNUMBER(E$8),IF(E$8-1-$C16&lt;0,"",$D16*$B$9*'PMS(pre calc_process(1))'!E16),"")</f>
        <v/>
      </c>
      <c r="F16" s="133" t="str">
        <f>IF(ISNUMBER(F$8),IF(F$8-1-$C16&lt;0,"",$D16*$B$9*'PMS(pre calc_process(1))'!F16),"")</f>
        <v/>
      </c>
      <c r="G16" s="133" t="str">
        <f>IF(ISNUMBER(G$8),IF(G$8-1-$C16&lt;0,"",$D16*$B$9*'PMS(pre calc_process(1))'!G16),"")</f>
        <v/>
      </c>
      <c r="H16" s="133" t="str">
        <f>IF(ISNUMBER(H$8),IF(H$8-1-$C16&lt;0,"",$D16*$B$9*'PMS(pre calc_process(1))'!H16),"")</f>
        <v/>
      </c>
      <c r="I16" s="133" t="str">
        <f>IF(ISNUMBER(I$8),IF(I$8-1-$C16&lt;0,"",$D16*$B$9*'PMS(pre calc_process(1))'!I16),"")</f>
        <v/>
      </c>
      <c r="J16" s="133" t="str">
        <f>IF(ISNUMBER(J$8),IF(J$8-1-$C16&lt;0,"",$D16*$B$9*'PMS(pre calc_process(1))'!J16),"")</f>
        <v/>
      </c>
      <c r="K16" s="133" t="str">
        <f>IF(ISNUMBER(K$8),IF(K$8-1-$C16&lt;0,"",$D16*$B$9*'PMS(pre calc_process(1))'!K16),"")</f>
        <v/>
      </c>
      <c r="L16" s="133">
        <f>IF(ISNUMBER(L$8),IF(L$8-1-$C16&lt;0,"",$D16*$B$9*'PMS(pre calc_process(1))'!L16),"")</f>
        <v>0</v>
      </c>
      <c r="M16" s="133">
        <f>IF(ISNUMBER(M$8),IF(M$8-1-$C16&lt;0,"",$D16*$B$9*'PMS(pre calc_process(1))'!M16),"")</f>
        <v>0</v>
      </c>
      <c r="N16" s="164" t="str">
        <f>IF(ISNUMBER(N$8),IF(N$8-1-$C16&lt;0,"",$D16*$B$9*'PMS(pre calc_process(1))'!N16),"")</f>
        <v/>
      </c>
    </row>
    <row r="17" spans="1:14" ht="18" x14ac:dyDescent="0.2">
      <c r="A17" s="241"/>
      <c r="B17" s="260"/>
      <c r="C17" s="24">
        <f>'PMS(input_separete)'!B65</f>
        <v>9</v>
      </c>
      <c r="D17" s="84">
        <f>'PMS(input_separete)'!F65</f>
        <v>0</v>
      </c>
      <c r="E17" s="133" t="str">
        <f>IF(ISNUMBER(E$8),IF(E$8-1-$C17&lt;0,"",$D17*$B$9*'PMS(pre calc_process(1))'!E17),"")</f>
        <v/>
      </c>
      <c r="F17" s="133" t="str">
        <f>IF(ISNUMBER(F$8),IF(F$8-1-$C17&lt;0,"",$D17*$B$9*'PMS(pre calc_process(1))'!F17),"")</f>
        <v/>
      </c>
      <c r="G17" s="133" t="str">
        <f>IF(ISNUMBER(G$8),IF(G$8-1-$C17&lt;0,"",$D17*$B$9*'PMS(pre calc_process(1))'!G17),"")</f>
        <v/>
      </c>
      <c r="H17" s="133" t="str">
        <f>IF(ISNUMBER(H$8),IF(H$8-1-$C17&lt;0,"",$D17*$B$9*'PMS(pre calc_process(1))'!H17),"")</f>
        <v/>
      </c>
      <c r="I17" s="133" t="str">
        <f>IF(ISNUMBER(I$8),IF(I$8-1-$C17&lt;0,"",$D17*$B$9*'PMS(pre calc_process(1))'!I17),"")</f>
        <v/>
      </c>
      <c r="J17" s="133" t="str">
        <f>IF(ISNUMBER(J$8),IF(J$8-1-$C17&lt;0,"",$D17*$B$9*'PMS(pre calc_process(1))'!J17),"")</f>
        <v/>
      </c>
      <c r="K17" s="133" t="str">
        <f>IF(ISNUMBER(K$8),IF(K$8-1-$C17&lt;0,"",$D17*$B$9*'PMS(pre calc_process(1))'!K17),"")</f>
        <v/>
      </c>
      <c r="L17" s="133" t="str">
        <f>IF(ISNUMBER(L$8),IF(L$8-1-$C17&lt;0,"",$D17*$B$9*'PMS(pre calc_process(1))'!L17),"")</f>
        <v/>
      </c>
      <c r="M17" s="133">
        <f>IF(ISNUMBER(M$8),IF(M$8-1-$C17&lt;0,"",$D17*$B$9*'PMS(pre calc_process(1))'!M17),"")</f>
        <v>0</v>
      </c>
      <c r="N17" s="164" t="str">
        <f>IF(ISNUMBER(N$8),IF(N$8-1-$C17&lt;0,"",$D17*$B$9*'PMS(pre calc_process(1))'!N17),"")</f>
        <v/>
      </c>
    </row>
    <row r="18" spans="1:14" ht="18" x14ac:dyDescent="0.2">
      <c r="A18" s="241"/>
      <c r="B18" s="260"/>
      <c r="C18" s="24">
        <f>'PMS(input_separete)'!B72</f>
        <v>10</v>
      </c>
      <c r="D18" s="84">
        <f>'PMS(input_separete)'!F72</f>
        <v>0</v>
      </c>
      <c r="E18" s="133" t="str">
        <f>IF(ISNUMBER(E$8),IF(E$8-1-$C18&lt;0,"",$D18*$B$9*'PMS(pre calc_process(1))'!E18),"")</f>
        <v/>
      </c>
      <c r="F18" s="133" t="str">
        <f>IF(ISNUMBER(F$8),IF(F$8-1-$C18&lt;0,"",$D18*$B$9*'PMS(pre calc_process(1))'!F18),"")</f>
        <v/>
      </c>
      <c r="G18" s="133" t="str">
        <f>IF(ISNUMBER(G$8),IF(G$8-1-$C18&lt;0,"",$D18*$B$9*'PMS(pre calc_process(1))'!G18),"")</f>
        <v/>
      </c>
      <c r="H18" s="133" t="str">
        <f>IF(ISNUMBER(H$8),IF(H$8-1-$C18&lt;0,"",$D18*$B$9*'PMS(pre calc_process(1))'!H18),"")</f>
        <v/>
      </c>
      <c r="I18" s="133" t="str">
        <f>IF(ISNUMBER(I$8),IF(I$8-1-$C18&lt;0,"",$D18*$B$9*'PMS(pre calc_process(1))'!I18),"")</f>
        <v/>
      </c>
      <c r="J18" s="133" t="str">
        <f>IF(ISNUMBER(J$8),IF(J$8-1-$C18&lt;0,"",$D18*$B$9*'PMS(pre calc_process(1))'!J18),"")</f>
        <v/>
      </c>
      <c r="K18" s="133" t="str">
        <f>IF(ISNUMBER(K$8),IF(K$8-1-$C18&lt;0,"",$D18*$B$9*'PMS(pre calc_process(1))'!K18),"")</f>
        <v/>
      </c>
      <c r="L18" s="133" t="str">
        <f>IF(ISNUMBER(L$8),IF(L$8-1-$C18&lt;0,"",$D18*$B$9*'PMS(pre calc_process(1))'!L18),"")</f>
        <v/>
      </c>
      <c r="M18" s="133" t="str">
        <f>IF(ISNUMBER(M$8),IF(M$8-1-$C18&lt;0,"",$D18*$B$9*'PMS(pre calc_process(1))'!M18),"")</f>
        <v/>
      </c>
      <c r="N18" s="164" t="str">
        <f>IF(ISNUMBER(N$8),IF(N$8-1-$C18&lt;0,"",$D18*$B$9*'PMS(pre calc_process(1))'!N18),"")</f>
        <v/>
      </c>
    </row>
    <row r="19" spans="1:14" ht="18" x14ac:dyDescent="0.2">
      <c r="A19" s="242"/>
      <c r="B19" s="180" t="s">
        <v>59</v>
      </c>
      <c r="C19" s="178" t="s">
        <v>58</v>
      </c>
      <c r="D19" s="179" t="s">
        <v>59</v>
      </c>
      <c r="E19" s="168">
        <f>SUM(E9:E18)</f>
        <v>0</v>
      </c>
      <c r="F19" s="168">
        <f t="shared" ref="F19:N19" si="0">SUM(F9:F18)</f>
        <v>0</v>
      </c>
      <c r="G19" s="168">
        <f t="shared" si="0"/>
        <v>0</v>
      </c>
      <c r="H19" s="168">
        <f t="shared" si="0"/>
        <v>0</v>
      </c>
      <c r="I19" s="168">
        <f t="shared" si="0"/>
        <v>0</v>
      </c>
      <c r="J19" s="168">
        <f t="shared" si="0"/>
        <v>0</v>
      </c>
      <c r="K19" s="168">
        <f t="shared" si="0"/>
        <v>0</v>
      </c>
      <c r="L19" s="168">
        <f t="shared" si="0"/>
        <v>0</v>
      </c>
      <c r="M19" s="168">
        <f t="shared" si="0"/>
        <v>0</v>
      </c>
      <c r="N19" s="169">
        <f t="shared" si="0"/>
        <v>0</v>
      </c>
    </row>
    <row r="20" spans="1:14" x14ac:dyDescent="0.2">
      <c r="A20" s="18"/>
      <c r="B20" s="18"/>
      <c r="C20" s="18"/>
      <c r="D20" s="40"/>
      <c r="E20" s="37"/>
      <c r="F20" s="37"/>
      <c r="G20" s="37"/>
      <c r="H20" s="37"/>
      <c r="I20" s="37"/>
      <c r="J20" s="37"/>
      <c r="K20" s="37"/>
      <c r="L20" s="37"/>
      <c r="M20" s="37"/>
      <c r="N20" s="37"/>
    </row>
    <row r="21" spans="1:14" ht="18" x14ac:dyDescent="0.2">
      <c r="A21" s="116" t="s">
        <v>261</v>
      </c>
      <c r="B21" s="7"/>
      <c r="C21" s="7"/>
      <c r="D21" s="42"/>
      <c r="E21" s="37"/>
      <c r="F21" s="37"/>
      <c r="G21" s="37"/>
      <c r="H21" s="37"/>
      <c r="I21" s="37"/>
      <c r="J21" s="37"/>
      <c r="K21" s="37"/>
      <c r="L21" s="37"/>
      <c r="M21" s="37"/>
      <c r="N21" s="37"/>
    </row>
    <row r="22" spans="1:14" ht="34.75" customHeight="1" x14ac:dyDescent="0.2">
      <c r="A22" s="141" t="s">
        <v>25</v>
      </c>
      <c r="B22" s="170" t="s">
        <v>125</v>
      </c>
      <c r="C22" s="171"/>
      <c r="D22" s="172" t="s">
        <v>136</v>
      </c>
      <c r="E22" s="243" t="s">
        <v>246</v>
      </c>
      <c r="F22" s="244"/>
      <c r="G22" s="244"/>
      <c r="H22" s="244"/>
      <c r="I22" s="244"/>
      <c r="J22" s="244"/>
      <c r="K22" s="244"/>
      <c r="L22" s="244"/>
      <c r="M22" s="244"/>
      <c r="N22" s="245"/>
    </row>
    <row r="23" spans="1:14" ht="174" customHeight="1" x14ac:dyDescent="0.2">
      <c r="A23" s="141" t="s">
        <v>24</v>
      </c>
      <c r="B23" s="173" t="s">
        <v>195</v>
      </c>
      <c r="C23" s="22"/>
      <c r="D23" s="129" t="s">
        <v>254</v>
      </c>
      <c r="E23" s="246" t="s">
        <v>255</v>
      </c>
      <c r="F23" s="247"/>
      <c r="G23" s="247"/>
      <c r="H23" s="247"/>
      <c r="I23" s="247"/>
      <c r="J23" s="247"/>
      <c r="K23" s="247"/>
      <c r="L23" s="247"/>
      <c r="M23" s="247"/>
      <c r="N23" s="248"/>
    </row>
    <row r="24" spans="1:14" ht="18" x14ac:dyDescent="0.2">
      <c r="A24" s="141" t="s">
        <v>1</v>
      </c>
      <c r="B24" s="174" t="s">
        <v>63</v>
      </c>
      <c r="C24" s="22"/>
      <c r="D24" s="82" t="s">
        <v>62</v>
      </c>
      <c r="E24" s="252" t="s">
        <v>110</v>
      </c>
      <c r="F24" s="253"/>
      <c r="G24" s="253"/>
      <c r="H24" s="253"/>
      <c r="I24" s="253"/>
      <c r="J24" s="253"/>
      <c r="K24" s="253"/>
      <c r="L24" s="253"/>
      <c r="M24" s="253"/>
      <c r="N24" s="254"/>
    </row>
    <row r="25" spans="1:14" ht="36" x14ac:dyDescent="0.2">
      <c r="A25" s="143"/>
      <c r="B25" s="175"/>
      <c r="C25" s="25" t="s">
        <v>148</v>
      </c>
      <c r="D25" s="83"/>
      <c r="E25" s="83">
        <f>E8</f>
        <v>2</v>
      </c>
      <c r="F25" s="83">
        <f t="shared" ref="F25:N25" si="1">F8</f>
        <v>3</v>
      </c>
      <c r="G25" s="83">
        <f t="shared" si="1"/>
        <v>4</v>
      </c>
      <c r="H25" s="83">
        <f t="shared" si="1"/>
        <v>5</v>
      </c>
      <c r="I25" s="83">
        <f t="shared" si="1"/>
        <v>6</v>
      </c>
      <c r="J25" s="83">
        <f t="shared" si="1"/>
        <v>7</v>
      </c>
      <c r="K25" s="83">
        <f t="shared" si="1"/>
        <v>8</v>
      </c>
      <c r="L25" s="83">
        <f t="shared" si="1"/>
        <v>9</v>
      </c>
      <c r="M25" s="83">
        <f t="shared" si="1"/>
        <v>10</v>
      </c>
      <c r="N25" s="176" t="str">
        <f t="shared" si="1"/>
        <v>-</v>
      </c>
    </row>
    <row r="26" spans="1:14" ht="18" x14ac:dyDescent="0.2">
      <c r="A26" s="226" t="s">
        <v>57</v>
      </c>
      <c r="B26" s="259">
        <f>'PMS(input_separete)'!G10</f>
        <v>0.4</v>
      </c>
      <c r="C26" s="24">
        <f t="shared" ref="C26:C35" si="2">C9</f>
        <v>1</v>
      </c>
      <c r="D26" s="84">
        <f>'PMS(input_separete)'!F10</f>
        <v>0</v>
      </c>
      <c r="E26" s="133">
        <f>IF(ISNUMBER(E$25),IF(E$25-1-$C26&lt;0,"",$D26*$B$26*'PMS(pre calc_process(1))'!E26),"")</f>
        <v>0</v>
      </c>
      <c r="F26" s="133">
        <f>IF(ISNUMBER(F$25),IF(F$25-1-$C26&lt;0,"",$D26*$B$26*'PMS(pre calc_process(1))'!F26),"")</f>
        <v>0</v>
      </c>
      <c r="G26" s="133">
        <f>IF(ISNUMBER(G$25),IF(G$25-1-$C26&lt;0,"",$D26*$B$26*'PMS(pre calc_process(1))'!G26),"")</f>
        <v>0</v>
      </c>
      <c r="H26" s="133">
        <f>IF(ISNUMBER(H$25),IF(H$25-1-$C26&lt;0,"",$D26*$B$26*'PMS(pre calc_process(1))'!H26),"")</f>
        <v>0</v>
      </c>
      <c r="I26" s="133">
        <f>IF(ISNUMBER(I$25),IF(I$25-1-$C26&lt;0,"",$D26*$B$26*'PMS(pre calc_process(1))'!I26),"")</f>
        <v>0</v>
      </c>
      <c r="J26" s="133">
        <f>IF(ISNUMBER(J$25),IF(J$25-1-$C26&lt;0,"",$D26*$B$26*'PMS(pre calc_process(1))'!J26),"")</f>
        <v>0</v>
      </c>
      <c r="K26" s="133">
        <f>IF(ISNUMBER(K$25),IF(K$25-1-$C26&lt;0,"",$D26*$B$26*'PMS(pre calc_process(1))'!K26),"")</f>
        <v>0</v>
      </c>
      <c r="L26" s="133">
        <f>IF(ISNUMBER(L$25),IF(L$25-1-$C26&lt;0,"",$D26*$B$26*'PMS(pre calc_process(1))'!L26),"")</f>
        <v>0</v>
      </c>
      <c r="M26" s="133">
        <f>IF(ISNUMBER(M$25),IF(M$25-1-$C26&lt;0,"",$D26*$B$26*'PMS(pre calc_process(1))'!M26),"")</f>
        <v>0</v>
      </c>
      <c r="N26" s="164" t="str">
        <f>IF(ISNUMBER(N$25),IF(N$25-1-$C26&lt;0,"",$D26*$B$26*'PMS(pre calc_process(1))'!N26),"")</f>
        <v/>
      </c>
    </row>
    <row r="27" spans="1:14" ht="18" x14ac:dyDescent="0.2">
      <c r="A27" s="241"/>
      <c r="B27" s="260"/>
      <c r="C27" s="24">
        <f t="shared" si="2"/>
        <v>2</v>
      </c>
      <c r="D27" s="84">
        <f>'PMS(input_separete)'!F17</f>
        <v>0</v>
      </c>
      <c r="E27" s="133" t="str">
        <f>IF(ISNUMBER(E$25),IF(E$25-1-$C27&lt;0,"",$D27*$B$26*'PMS(pre calc_process(1))'!E27),"")</f>
        <v/>
      </c>
      <c r="F27" s="133">
        <f>IF(ISNUMBER(F$25),IF(F$25-1-$C27&lt;0,"",$D27*$B$26*'PMS(pre calc_process(1))'!F27),"")</f>
        <v>0</v>
      </c>
      <c r="G27" s="133">
        <f>IF(ISNUMBER(G$25),IF(G$25-1-$C27&lt;0,"",$D27*$B$26*'PMS(pre calc_process(1))'!G27),"")</f>
        <v>0</v>
      </c>
      <c r="H27" s="133">
        <f>IF(ISNUMBER(H$25),IF(H$25-1-$C27&lt;0,"",$D27*$B$26*'PMS(pre calc_process(1))'!H27),"")</f>
        <v>0</v>
      </c>
      <c r="I27" s="133">
        <f>IF(ISNUMBER(I$25),IF(I$25-1-$C27&lt;0,"",$D27*$B$26*'PMS(pre calc_process(1))'!I27),"")</f>
        <v>0</v>
      </c>
      <c r="J27" s="133">
        <f>IF(ISNUMBER(J$25),IF(J$25-1-$C27&lt;0,"",$D27*$B$26*'PMS(pre calc_process(1))'!J27),"")</f>
        <v>0</v>
      </c>
      <c r="K27" s="133">
        <f>IF(ISNUMBER(K$25),IF(K$25-1-$C27&lt;0,"",$D27*$B$26*'PMS(pre calc_process(1))'!K27),"")</f>
        <v>0</v>
      </c>
      <c r="L27" s="133">
        <f>IF(ISNUMBER(L$25),IF(L$25-1-$C27&lt;0,"",$D27*$B$26*'PMS(pre calc_process(1))'!L27),"")</f>
        <v>0</v>
      </c>
      <c r="M27" s="133">
        <f>IF(ISNUMBER(M$25),IF(M$25-1-$C27&lt;0,"",$D27*$B$26*'PMS(pre calc_process(1))'!M27),"")</f>
        <v>0</v>
      </c>
      <c r="N27" s="164" t="str">
        <f>IF(ISNUMBER(N$25),IF(N$25-1-$C27&lt;0,"",$D27*$B$26*'PMS(pre calc_process(1))'!N27),"")</f>
        <v/>
      </c>
    </row>
    <row r="28" spans="1:14" ht="18" x14ac:dyDescent="0.2">
      <c r="A28" s="241"/>
      <c r="B28" s="260"/>
      <c r="C28" s="24">
        <f t="shared" si="2"/>
        <v>3</v>
      </c>
      <c r="D28" s="84">
        <f>'PMS(input_separete)'!F24</f>
        <v>0</v>
      </c>
      <c r="E28" s="133" t="str">
        <f>IF(ISNUMBER(E$25),IF(E$25-1-$C28&lt;0,"",$D28*$B$26*'PMS(pre calc_process(1))'!E28),"")</f>
        <v/>
      </c>
      <c r="F28" s="133" t="str">
        <f>IF(ISNUMBER(F$25),IF(F$25-1-$C28&lt;0,"",$D28*$B$26*'PMS(pre calc_process(1))'!F28),"")</f>
        <v/>
      </c>
      <c r="G28" s="133">
        <f>IF(ISNUMBER(G$25),IF(G$25-1-$C28&lt;0,"",$D28*$B$26*'PMS(pre calc_process(1))'!G28),"")</f>
        <v>0</v>
      </c>
      <c r="H28" s="133">
        <f>IF(ISNUMBER(H$25),IF(H$25-1-$C28&lt;0,"",$D28*$B$26*'PMS(pre calc_process(1))'!H28),"")</f>
        <v>0</v>
      </c>
      <c r="I28" s="133">
        <f>IF(ISNUMBER(I$25),IF(I$25-1-$C28&lt;0,"",$D28*$B$26*'PMS(pre calc_process(1))'!I28),"")</f>
        <v>0</v>
      </c>
      <c r="J28" s="133">
        <f>IF(ISNUMBER(J$25),IF(J$25-1-$C28&lt;0,"",$D28*$B$26*'PMS(pre calc_process(1))'!J28),"")</f>
        <v>0</v>
      </c>
      <c r="K28" s="133">
        <f>IF(ISNUMBER(K$25),IF(K$25-1-$C28&lt;0,"",$D28*$B$26*'PMS(pre calc_process(1))'!K28),"")</f>
        <v>0</v>
      </c>
      <c r="L28" s="133">
        <f>IF(ISNUMBER(L$25),IF(L$25-1-$C28&lt;0,"",$D28*$B$26*'PMS(pre calc_process(1))'!L28),"")</f>
        <v>0</v>
      </c>
      <c r="M28" s="133">
        <f>IF(ISNUMBER(M$25),IF(M$25-1-$C28&lt;0,"",$D28*$B$26*'PMS(pre calc_process(1))'!M28),"")</f>
        <v>0</v>
      </c>
      <c r="N28" s="164" t="str">
        <f>IF(ISNUMBER(N$25),IF(N$25-1-$C28&lt;0,"",$D28*$B$26*'PMS(pre calc_process(1))'!N28),"")</f>
        <v/>
      </c>
    </row>
    <row r="29" spans="1:14" ht="18" x14ac:dyDescent="0.2">
      <c r="A29" s="241"/>
      <c r="B29" s="260"/>
      <c r="C29" s="24">
        <f t="shared" si="2"/>
        <v>4</v>
      </c>
      <c r="D29" s="84">
        <f>'PMS(input_separete)'!F31</f>
        <v>0</v>
      </c>
      <c r="E29" s="133" t="str">
        <f>IF(ISNUMBER(E$25),IF(E$25-1-$C29&lt;0,"",$D29*$B$26*'PMS(pre calc_process(1))'!E29),"")</f>
        <v/>
      </c>
      <c r="F29" s="133" t="str">
        <f>IF(ISNUMBER(F$25),IF(F$25-1-$C29&lt;0,"",$D29*$B$26*'PMS(pre calc_process(1))'!F29),"")</f>
        <v/>
      </c>
      <c r="G29" s="133" t="str">
        <f>IF(ISNUMBER(G$25),IF(G$25-1-$C29&lt;0,"",$D29*$B$26*'PMS(pre calc_process(1))'!G29),"")</f>
        <v/>
      </c>
      <c r="H29" s="133">
        <f>IF(ISNUMBER(H$25),IF(H$25-1-$C29&lt;0,"",$D29*$B$26*'PMS(pre calc_process(1))'!H29),"")</f>
        <v>0</v>
      </c>
      <c r="I29" s="133">
        <f>IF(ISNUMBER(I$25),IF(I$25-1-$C29&lt;0,"",$D29*$B$26*'PMS(pre calc_process(1))'!I29),"")</f>
        <v>0</v>
      </c>
      <c r="J29" s="133">
        <f>IF(ISNUMBER(J$25),IF(J$25-1-$C29&lt;0,"",$D29*$B$26*'PMS(pre calc_process(1))'!J29),"")</f>
        <v>0</v>
      </c>
      <c r="K29" s="133">
        <f>IF(ISNUMBER(K$25),IF(K$25-1-$C29&lt;0,"",$D29*$B$26*'PMS(pre calc_process(1))'!K29),"")</f>
        <v>0</v>
      </c>
      <c r="L29" s="133">
        <f>IF(ISNUMBER(L$25),IF(L$25-1-$C29&lt;0,"",$D29*$B$26*'PMS(pre calc_process(1))'!L29),"")</f>
        <v>0</v>
      </c>
      <c r="M29" s="133">
        <f>IF(ISNUMBER(M$25),IF(M$25-1-$C29&lt;0,"",$D29*$B$26*'PMS(pre calc_process(1))'!M29),"")</f>
        <v>0</v>
      </c>
      <c r="N29" s="164" t="str">
        <f>IF(ISNUMBER(N$25),IF(N$25-1-$C29&lt;0,"",$D29*$B$26*'PMS(pre calc_process(1))'!N29),"")</f>
        <v/>
      </c>
    </row>
    <row r="30" spans="1:14" ht="18" x14ac:dyDescent="0.2">
      <c r="A30" s="241"/>
      <c r="B30" s="260"/>
      <c r="C30" s="24">
        <f t="shared" si="2"/>
        <v>5</v>
      </c>
      <c r="D30" s="84">
        <f>'PMS(input_separete)'!F38</f>
        <v>0</v>
      </c>
      <c r="E30" s="133" t="str">
        <f>IF(ISNUMBER(E$25),IF(E$25-1-$C30&lt;0,"",$D30*$B$26*'PMS(pre calc_process(1))'!E30),"")</f>
        <v/>
      </c>
      <c r="F30" s="133" t="str">
        <f>IF(ISNUMBER(F$25),IF(F$25-1-$C30&lt;0,"",$D30*$B$26*'PMS(pre calc_process(1))'!F30),"")</f>
        <v/>
      </c>
      <c r="G30" s="133" t="str">
        <f>IF(ISNUMBER(G$25),IF(G$25-1-$C30&lt;0,"",$D30*$B$26*'PMS(pre calc_process(1))'!G30),"")</f>
        <v/>
      </c>
      <c r="H30" s="133" t="str">
        <f>IF(ISNUMBER(H$25),IF(H$25-1-$C30&lt;0,"",$D30*$B$26*'PMS(pre calc_process(1))'!H30),"")</f>
        <v/>
      </c>
      <c r="I30" s="133">
        <f>IF(ISNUMBER(I$25),IF(I$25-1-$C30&lt;0,"",$D30*$B$26*'PMS(pre calc_process(1))'!I30),"")</f>
        <v>0</v>
      </c>
      <c r="J30" s="133">
        <f>IF(ISNUMBER(J$25),IF(J$25-1-$C30&lt;0,"",$D30*$B$26*'PMS(pre calc_process(1))'!J30),"")</f>
        <v>0</v>
      </c>
      <c r="K30" s="133">
        <f>IF(ISNUMBER(K$25),IF(K$25-1-$C30&lt;0,"",$D30*$B$26*'PMS(pre calc_process(1))'!K30),"")</f>
        <v>0</v>
      </c>
      <c r="L30" s="133">
        <f>IF(ISNUMBER(L$25),IF(L$25-1-$C30&lt;0,"",$D30*$B$26*'PMS(pre calc_process(1))'!L30),"")</f>
        <v>0</v>
      </c>
      <c r="M30" s="133">
        <f>IF(ISNUMBER(M$25),IF(M$25-1-$C30&lt;0,"",$D30*$B$26*'PMS(pre calc_process(1))'!M30),"")</f>
        <v>0</v>
      </c>
      <c r="N30" s="164" t="str">
        <f>IF(ISNUMBER(N$25),IF(N$25-1-$C30&lt;0,"",$D30*$B$26*'PMS(pre calc_process(1))'!N30),"")</f>
        <v/>
      </c>
    </row>
    <row r="31" spans="1:14" ht="18" x14ac:dyDescent="0.2">
      <c r="A31" s="241"/>
      <c r="B31" s="260"/>
      <c r="C31" s="24">
        <f t="shared" si="2"/>
        <v>6</v>
      </c>
      <c r="D31" s="84">
        <f>'PMS(input_separete)'!F45</f>
        <v>0</v>
      </c>
      <c r="E31" s="133" t="str">
        <f>IF(ISNUMBER(E$25),IF(E$25-1-$C31&lt;0,"",$D31*$B$26*'PMS(pre calc_process(1))'!E31),"")</f>
        <v/>
      </c>
      <c r="F31" s="133" t="str">
        <f>IF(ISNUMBER(F$25),IF(F$25-1-$C31&lt;0,"",$D31*$B$26*'PMS(pre calc_process(1))'!F31),"")</f>
        <v/>
      </c>
      <c r="G31" s="133" t="str">
        <f>IF(ISNUMBER(G$25),IF(G$25-1-$C31&lt;0,"",$D31*$B$26*'PMS(pre calc_process(1))'!G31),"")</f>
        <v/>
      </c>
      <c r="H31" s="133" t="str">
        <f>IF(ISNUMBER(H$25),IF(H$25-1-$C31&lt;0,"",$D31*$B$26*'PMS(pre calc_process(1))'!H31),"")</f>
        <v/>
      </c>
      <c r="I31" s="133" t="str">
        <f>IF(ISNUMBER(I$25),IF(I$25-1-$C31&lt;0,"",$D31*$B$26*'PMS(pre calc_process(1))'!I31),"")</f>
        <v/>
      </c>
      <c r="J31" s="133">
        <f>IF(ISNUMBER(J$25),IF(J$25-1-$C31&lt;0,"",$D31*$B$26*'PMS(pre calc_process(1))'!J31),"")</f>
        <v>0</v>
      </c>
      <c r="K31" s="133">
        <f>IF(ISNUMBER(K$25),IF(K$25-1-$C31&lt;0,"",$D31*$B$26*'PMS(pre calc_process(1))'!K31),"")</f>
        <v>0</v>
      </c>
      <c r="L31" s="133">
        <f>IF(ISNUMBER(L$25),IF(L$25-1-$C31&lt;0,"",$D31*$B$26*'PMS(pre calc_process(1))'!L31),"")</f>
        <v>0</v>
      </c>
      <c r="M31" s="133">
        <f>IF(ISNUMBER(M$25),IF(M$25-1-$C31&lt;0,"",$D31*$B$26*'PMS(pre calc_process(1))'!M31),"")</f>
        <v>0</v>
      </c>
      <c r="N31" s="164" t="str">
        <f>IF(ISNUMBER(N$25),IF(N$25-1-$C31&lt;0,"",$D31*$B$26*'PMS(pre calc_process(1))'!N31),"")</f>
        <v/>
      </c>
    </row>
    <row r="32" spans="1:14" ht="18" x14ac:dyDescent="0.2">
      <c r="A32" s="241"/>
      <c r="B32" s="260"/>
      <c r="C32" s="24">
        <f t="shared" si="2"/>
        <v>7</v>
      </c>
      <c r="D32" s="84">
        <f>'PMS(input_separete)'!F52</f>
        <v>0</v>
      </c>
      <c r="E32" s="133" t="str">
        <f>IF(ISNUMBER(E$25),IF(E$25-1-$C32&lt;0,"",$D32*$B$26*'PMS(pre calc_process(1))'!E32),"")</f>
        <v/>
      </c>
      <c r="F32" s="133" t="str">
        <f>IF(ISNUMBER(F$25),IF(F$25-1-$C32&lt;0,"",$D32*$B$26*'PMS(pre calc_process(1))'!F32),"")</f>
        <v/>
      </c>
      <c r="G32" s="133" t="str">
        <f>IF(ISNUMBER(G$25),IF(G$25-1-$C32&lt;0,"",$D32*$B$26*'PMS(pre calc_process(1))'!G32),"")</f>
        <v/>
      </c>
      <c r="H32" s="133" t="str">
        <f>IF(ISNUMBER(H$25),IF(H$25-1-$C32&lt;0,"",$D32*$B$26*'PMS(pre calc_process(1))'!H32),"")</f>
        <v/>
      </c>
      <c r="I32" s="133" t="str">
        <f>IF(ISNUMBER(I$25),IF(I$25-1-$C32&lt;0,"",$D32*$B$26*'PMS(pre calc_process(1))'!I32),"")</f>
        <v/>
      </c>
      <c r="J32" s="133" t="str">
        <f>IF(ISNUMBER(J$25),IF(J$25-1-$C32&lt;0,"",$D32*$B$26*'PMS(pre calc_process(1))'!J32),"")</f>
        <v/>
      </c>
      <c r="K32" s="133">
        <f>IF(ISNUMBER(K$25),IF(K$25-1-$C32&lt;0,"",$D32*$B$26*'PMS(pre calc_process(1))'!K32),"")</f>
        <v>0</v>
      </c>
      <c r="L32" s="133">
        <f>IF(ISNUMBER(L$25),IF(L$25-1-$C32&lt;0,"",$D32*$B$26*'PMS(pre calc_process(1))'!L32),"")</f>
        <v>0</v>
      </c>
      <c r="M32" s="133">
        <f>IF(ISNUMBER(M$25),IF(M$25-1-$C32&lt;0,"",$D32*$B$26*'PMS(pre calc_process(1))'!M32),"")</f>
        <v>0</v>
      </c>
      <c r="N32" s="164" t="str">
        <f>IF(ISNUMBER(N$25),IF(N$25-1-$C32&lt;0,"",$D32*$B$26*'PMS(pre calc_process(1))'!N32),"")</f>
        <v/>
      </c>
    </row>
    <row r="33" spans="1:14" ht="18" x14ac:dyDescent="0.2">
      <c r="A33" s="241"/>
      <c r="B33" s="260"/>
      <c r="C33" s="24">
        <f t="shared" si="2"/>
        <v>8</v>
      </c>
      <c r="D33" s="84">
        <f>'PMS(input_separete)'!F59</f>
        <v>0</v>
      </c>
      <c r="E33" s="133" t="str">
        <f>IF(ISNUMBER(E$25),IF(E$25-1-$C33&lt;0,"",$D33*$B$26*'PMS(pre calc_process(1))'!E33),"")</f>
        <v/>
      </c>
      <c r="F33" s="133" t="str">
        <f>IF(ISNUMBER(F$25),IF(F$25-1-$C33&lt;0,"",$D33*$B$26*'PMS(pre calc_process(1))'!F33),"")</f>
        <v/>
      </c>
      <c r="G33" s="133" t="str">
        <f>IF(ISNUMBER(G$25),IF(G$25-1-$C33&lt;0,"",$D33*$B$26*'PMS(pre calc_process(1))'!G33),"")</f>
        <v/>
      </c>
      <c r="H33" s="133" t="str">
        <f>IF(ISNUMBER(H$25),IF(H$25-1-$C33&lt;0,"",$D33*$B$26*'PMS(pre calc_process(1))'!H33),"")</f>
        <v/>
      </c>
      <c r="I33" s="133" t="str">
        <f>IF(ISNUMBER(I$25),IF(I$25-1-$C33&lt;0,"",$D33*$B$26*'PMS(pre calc_process(1))'!I33),"")</f>
        <v/>
      </c>
      <c r="J33" s="133" t="str">
        <f>IF(ISNUMBER(J$25),IF(J$25-1-$C33&lt;0,"",$D33*$B$26*'PMS(pre calc_process(1))'!J33),"")</f>
        <v/>
      </c>
      <c r="K33" s="133" t="str">
        <f>IF(ISNUMBER(K$25),IF(K$25-1-$C33&lt;0,"",$D33*$B$26*'PMS(pre calc_process(1))'!K33),"")</f>
        <v/>
      </c>
      <c r="L33" s="133">
        <f>IF(ISNUMBER(L$25),IF(L$25-1-$C33&lt;0,"",$D33*$B$26*'PMS(pre calc_process(1))'!L33),"")</f>
        <v>0</v>
      </c>
      <c r="M33" s="133">
        <f>IF(ISNUMBER(M$25),IF(M$25-1-$C33&lt;0,"",$D33*$B$26*'PMS(pre calc_process(1))'!M33),"")</f>
        <v>0</v>
      </c>
      <c r="N33" s="164" t="str">
        <f>IF(ISNUMBER(N$25),IF(N$25-1-$C33&lt;0,"",$D33*$B$26*'PMS(pre calc_process(1))'!N33),"")</f>
        <v/>
      </c>
    </row>
    <row r="34" spans="1:14" ht="18" x14ac:dyDescent="0.2">
      <c r="A34" s="241"/>
      <c r="B34" s="260"/>
      <c r="C34" s="24">
        <f t="shared" si="2"/>
        <v>9</v>
      </c>
      <c r="D34" s="84">
        <f>'PMS(input_separete)'!F66</f>
        <v>0</v>
      </c>
      <c r="E34" s="133" t="str">
        <f>IF(ISNUMBER(E$25),IF(E$25-1-$C34&lt;0,"",$D34*$B$26*'PMS(pre calc_process(1))'!E34),"")</f>
        <v/>
      </c>
      <c r="F34" s="133" t="str">
        <f>IF(ISNUMBER(F$25),IF(F$25-1-$C34&lt;0,"",$D34*$B$26*'PMS(pre calc_process(1))'!F34),"")</f>
        <v/>
      </c>
      <c r="G34" s="133" t="str">
        <f>IF(ISNUMBER(G$25),IF(G$25-1-$C34&lt;0,"",$D34*$B$26*'PMS(pre calc_process(1))'!G34),"")</f>
        <v/>
      </c>
      <c r="H34" s="133" t="str">
        <f>IF(ISNUMBER(H$25),IF(H$25-1-$C34&lt;0,"",$D34*$B$26*'PMS(pre calc_process(1))'!H34),"")</f>
        <v/>
      </c>
      <c r="I34" s="133" t="str">
        <f>IF(ISNUMBER(I$25),IF(I$25-1-$C34&lt;0,"",$D34*$B$26*'PMS(pre calc_process(1))'!I34),"")</f>
        <v/>
      </c>
      <c r="J34" s="133" t="str">
        <f>IF(ISNUMBER(J$25),IF(J$25-1-$C34&lt;0,"",$D34*$B$26*'PMS(pre calc_process(1))'!J34),"")</f>
        <v/>
      </c>
      <c r="K34" s="133" t="str">
        <f>IF(ISNUMBER(K$25),IF(K$25-1-$C34&lt;0,"",$D34*$B$26*'PMS(pre calc_process(1))'!K34),"")</f>
        <v/>
      </c>
      <c r="L34" s="133" t="str">
        <f>IF(ISNUMBER(L$25),IF(L$25-1-$C34&lt;0,"",$D34*$B$26*'PMS(pre calc_process(1))'!L34),"")</f>
        <v/>
      </c>
      <c r="M34" s="133">
        <f>IF(ISNUMBER(M$25),IF(M$25-1-$C34&lt;0,"",$D34*$B$26*'PMS(pre calc_process(1))'!M34),"")</f>
        <v>0</v>
      </c>
      <c r="N34" s="164" t="str">
        <f>IF(ISNUMBER(N$25),IF(N$25-1-$C34&lt;0,"",$D34*$B$26*'PMS(pre calc_process(1))'!N34),"")</f>
        <v/>
      </c>
    </row>
    <row r="35" spans="1:14" ht="18" x14ac:dyDescent="0.2">
      <c r="A35" s="241"/>
      <c r="B35" s="260"/>
      <c r="C35" s="24">
        <f t="shared" si="2"/>
        <v>10</v>
      </c>
      <c r="D35" s="84">
        <f>'PMS(input_separete)'!F73</f>
        <v>0</v>
      </c>
      <c r="E35" s="133" t="str">
        <f>IF(ISNUMBER(E$25),IF(E$25-1-$C35&lt;0,"",$D35*$B$26*'PMS(pre calc_process(1))'!E35),"")</f>
        <v/>
      </c>
      <c r="F35" s="133" t="str">
        <f>IF(ISNUMBER(F$25),IF(F$25-1-$C35&lt;0,"",$D35*$B$26*'PMS(pre calc_process(1))'!F35),"")</f>
        <v/>
      </c>
      <c r="G35" s="133" t="str">
        <f>IF(ISNUMBER(G$25),IF(G$25-1-$C35&lt;0,"",$D35*$B$26*'PMS(pre calc_process(1))'!G35),"")</f>
        <v/>
      </c>
      <c r="H35" s="133" t="str">
        <f>IF(ISNUMBER(H$25),IF(H$25-1-$C35&lt;0,"",$D35*$B$26*'PMS(pre calc_process(1))'!H35),"")</f>
        <v/>
      </c>
      <c r="I35" s="133" t="str">
        <f>IF(ISNUMBER(I$25),IF(I$25-1-$C35&lt;0,"",$D35*$B$26*'PMS(pre calc_process(1))'!I35),"")</f>
        <v/>
      </c>
      <c r="J35" s="133" t="str">
        <f>IF(ISNUMBER(J$25),IF(J$25-1-$C35&lt;0,"",$D35*$B$26*'PMS(pre calc_process(1))'!J35),"")</f>
        <v/>
      </c>
      <c r="K35" s="133" t="str">
        <f>IF(ISNUMBER(K$25),IF(K$25-1-$C35&lt;0,"",$D35*$B$26*'PMS(pre calc_process(1))'!K35),"")</f>
        <v/>
      </c>
      <c r="L35" s="133" t="str">
        <f>IF(ISNUMBER(L$25),IF(L$25-1-$C35&lt;0,"",$D35*$B$26*'PMS(pre calc_process(1))'!L35),"")</f>
        <v/>
      </c>
      <c r="M35" s="133" t="str">
        <f>IF(ISNUMBER(M$25),IF(M$25-1-$C35&lt;0,"",$D35*$B$26*'PMS(pre calc_process(1))'!M35),"")</f>
        <v/>
      </c>
      <c r="N35" s="164" t="str">
        <f>IF(ISNUMBER(N$25),IF(N$25-1-$C35&lt;0,"",$D35*$B$26*'PMS(pre calc_process(1))'!N35),"")</f>
        <v/>
      </c>
    </row>
    <row r="36" spans="1:14" ht="18" x14ac:dyDescent="0.2">
      <c r="A36" s="242"/>
      <c r="B36" s="177"/>
      <c r="C36" s="178" t="s">
        <v>58</v>
      </c>
      <c r="D36" s="179" t="s">
        <v>59</v>
      </c>
      <c r="E36" s="168">
        <f>SUM(E26:E35)</f>
        <v>0</v>
      </c>
      <c r="F36" s="168">
        <f t="shared" ref="F36" si="3">SUM(F26:F35)</f>
        <v>0</v>
      </c>
      <c r="G36" s="168">
        <f t="shared" ref="G36" si="4">SUM(G26:G35)</f>
        <v>0</v>
      </c>
      <c r="H36" s="168">
        <f t="shared" ref="H36" si="5">SUM(H26:H35)</f>
        <v>0</v>
      </c>
      <c r="I36" s="168">
        <f t="shared" ref="I36" si="6">SUM(I26:I35)</f>
        <v>0</v>
      </c>
      <c r="J36" s="168">
        <f t="shared" ref="J36" si="7">SUM(J26:J35)</f>
        <v>0</v>
      </c>
      <c r="K36" s="168">
        <f t="shared" ref="K36" si="8">SUM(K26:K35)</f>
        <v>0</v>
      </c>
      <c r="L36" s="168">
        <f t="shared" ref="L36" si="9">SUM(L26:L35)</f>
        <v>0</v>
      </c>
      <c r="M36" s="168">
        <f t="shared" ref="M36" si="10">SUM(M26:M35)</f>
        <v>0</v>
      </c>
      <c r="N36" s="169">
        <f t="shared" ref="N36" si="11">SUM(N26:N35)</f>
        <v>0</v>
      </c>
    </row>
    <row r="37" spans="1:14" x14ac:dyDescent="0.2">
      <c r="A37" s="18"/>
      <c r="B37" s="18"/>
      <c r="C37" s="18"/>
      <c r="D37" s="40"/>
      <c r="E37" s="37"/>
      <c r="F37" s="37"/>
      <c r="G37" s="37"/>
      <c r="H37" s="37"/>
      <c r="I37" s="37"/>
      <c r="J37" s="37"/>
      <c r="K37" s="37"/>
      <c r="L37" s="37"/>
      <c r="M37" s="37"/>
      <c r="N37" s="37"/>
    </row>
    <row r="38" spans="1:14" ht="18" x14ac:dyDescent="0.2">
      <c r="A38" s="116" t="s">
        <v>260</v>
      </c>
      <c r="B38" s="7"/>
      <c r="C38" s="7"/>
      <c r="D38" s="42"/>
      <c r="E38" s="37"/>
      <c r="F38" s="37"/>
      <c r="G38" s="37"/>
      <c r="H38" s="37"/>
      <c r="I38" s="37"/>
      <c r="J38" s="37"/>
      <c r="K38" s="37"/>
      <c r="L38" s="37"/>
      <c r="M38" s="37"/>
      <c r="N38" s="37"/>
    </row>
    <row r="39" spans="1:14" ht="34.75" customHeight="1" x14ac:dyDescent="0.2">
      <c r="A39" s="21" t="s">
        <v>25</v>
      </c>
      <c r="B39" s="119" t="s">
        <v>244</v>
      </c>
      <c r="C39" s="120"/>
      <c r="D39" s="128" t="s">
        <v>245</v>
      </c>
      <c r="E39" s="246" t="s">
        <v>246</v>
      </c>
      <c r="F39" s="247"/>
      <c r="G39" s="247"/>
      <c r="H39" s="247"/>
      <c r="I39" s="247"/>
      <c r="J39" s="247"/>
      <c r="K39" s="247"/>
      <c r="L39" s="247"/>
      <c r="M39" s="247"/>
      <c r="N39" s="248"/>
    </row>
    <row r="40" spans="1:14" ht="189.75" customHeight="1" x14ac:dyDescent="0.2">
      <c r="A40" s="21" t="s">
        <v>24</v>
      </c>
      <c r="B40" s="117" t="s">
        <v>196</v>
      </c>
      <c r="C40" s="120"/>
      <c r="D40" s="129" t="s">
        <v>252</v>
      </c>
      <c r="E40" s="246" t="s">
        <v>253</v>
      </c>
      <c r="F40" s="255"/>
      <c r="G40" s="255"/>
      <c r="H40" s="255"/>
      <c r="I40" s="255"/>
      <c r="J40" s="255"/>
      <c r="K40" s="255"/>
      <c r="L40" s="255"/>
      <c r="M40" s="255"/>
      <c r="N40" s="256"/>
    </row>
    <row r="41" spans="1:14" ht="18" x14ac:dyDescent="0.2">
      <c r="A41" s="21" t="s">
        <v>1</v>
      </c>
      <c r="B41" s="119" t="s">
        <v>63</v>
      </c>
      <c r="C41" s="120"/>
      <c r="D41" s="128" t="s">
        <v>62</v>
      </c>
      <c r="E41" s="246" t="s">
        <v>110</v>
      </c>
      <c r="F41" s="247"/>
      <c r="G41" s="247"/>
      <c r="H41" s="247"/>
      <c r="I41" s="247"/>
      <c r="J41" s="247"/>
      <c r="K41" s="247"/>
      <c r="L41" s="247"/>
      <c r="M41" s="247"/>
      <c r="N41" s="248"/>
    </row>
    <row r="42" spans="1:14" ht="36" x14ac:dyDescent="0.2">
      <c r="A42" s="23"/>
      <c r="B42" s="120"/>
      <c r="C42" s="130" t="s">
        <v>148</v>
      </c>
      <c r="D42" s="123"/>
      <c r="E42" s="137">
        <f>E25</f>
        <v>2</v>
      </c>
      <c r="F42" s="137">
        <f t="shared" ref="F42:N42" si="12">F25</f>
        <v>3</v>
      </c>
      <c r="G42" s="137">
        <f t="shared" si="12"/>
        <v>4</v>
      </c>
      <c r="H42" s="137">
        <f t="shared" si="12"/>
        <v>5</v>
      </c>
      <c r="I42" s="137">
        <f t="shared" si="12"/>
        <v>6</v>
      </c>
      <c r="J42" s="137">
        <f t="shared" si="12"/>
        <v>7</v>
      </c>
      <c r="K42" s="137">
        <f t="shared" si="12"/>
        <v>8</v>
      </c>
      <c r="L42" s="137">
        <f t="shared" si="12"/>
        <v>9</v>
      </c>
      <c r="M42" s="137">
        <f t="shared" si="12"/>
        <v>10</v>
      </c>
      <c r="N42" s="138" t="str">
        <f t="shared" si="12"/>
        <v>-</v>
      </c>
    </row>
    <row r="43" spans="1:14" ht="18" x14ac:dyDescent="0.2">
      <c r="A43" s="203" t="s">
        <v>57</v>
      </c>
      <c r="B43" s="261">
        <f>'PMS(input_separete)'!G11</f>
        <v>0.15</v>
      </c>
      <c r="C43" s="131">
        <f t="shared" ref="C43:C52" si="13">C26</f>
        <v>1</v>
      </c>
      <c r="D43" s="132">
        <f>'PMS(input_separete)'!F11</f>
        <v>0</v>
      </c>
      <c r="E43" s="133">
        <f>IF(ISNUMBER(E$42),IF(E$42-1-$C43&lt;0,"",$D43*$B$43*'PMS(pre calc_process(1))'!E43),"")</f>
        <v>0</v>
      </c>
      <c r="F43" s="133">
        <f>IF(ISNUMBER(F$42),IF(F$42-1-$C43&lt;0,"",$D43*$B$43*'PMS(pre calc_process(1))'!F43),"")</f>
        <v>0</v>
      </c>
      <c r="G43" s="133">
        <f>IF(ISNUMBER(G$42),IF(G$42-1-$C43&lt;0,"",$D43*$B$43*'PMS(pre calc_process(1))'!G43),"")</f>
        <v>0</v>
      </c>
      <c r="H43" s="133">
        <f>IF(ISNUMBER(H$42),IF(H$42-1-$C43&lt;0,"",$D43*$B$43*'PMS(pre calc_process(1))'!H43),"")</f>
        <v>0</v>
      </c>
      <c r="I43" s="133">
        <f>IF(ISNUMBER(I$42),IF(I$42-1-$C43&lt;0,"",$D43*$B$43*'PMS(pre calc_process(1))'!I43),"")</f>
        <v>0</v>
      </c>
      <c r="J43" s="133">
        <f>IF(ISNUMBER(J$42),IF(J$42-1-$C43&lt;0,"",$D43*$B$43*'PMS(pre calc_process(1))'!J43),"")</f>
        <v>0</v>
      </c>
      <c r="K43" s="133">
        <f>IF(ISNUMBER(K$42),IF(K$42-1-$C43&lt;0,"",$D43*$B$43*'PMS(pre calc_process(1))'!K43),"")</f>
        <v>0</v>
      </c>
      <c r="L43" s="133">
        <f>IF(ISNUMBER(L$42),IF(L$42-1-$C43&lt;0,"",$D43*$B$43*'PMS(pre calc_process(1))'!L43),"")</f>
        <v>0</v>
      </c>
      <c r="M43" s="133">
        <f>IF(ISNUMBER(M$42),IF(M$42-1-$C43&lt;0,"",$D43*$B$43*'PMS(pre calc_process(1))'!M43),"")</f>
        <v>0</v>
      </c>
      <c r="N43" s="133" t="str">
        <f>IF(ISNUMBER(N$42),IF(N$42-1-$C43&lt;0,"",$D43*$B$43*'PMS(pre calc_process(1))'!N43),"")</f>
        <v/>
      </c>
    </row>
    <row r="44" spans="1:14" ht="18" x14ac:dyDescent="0.2">
      <c r="A44" s="204"/>
      <c r="B44" s="262"/>
      <c r="C44" s="131">
        <f t="shared" si="13"/>
        <v>2</v>
      </c>
      <c r="D44" s="132">
        <f>'PMS(input_separete)'!F18</f>
        <v>0</v>
      </c>
      <c r="E44" s="133" t="str">
        <f>IF(ISNUMBER(E$42),IF(E$42-1-$C44&lt;0,"",$D44*$B$43*'PMS(pre calc_process(1))'!E44),"")</f>
        <v/>
      </c>
      <c r="F44" s="133">
        <f>IF(ISNUMBER(F$42),IF(F$42-1-$C44&lt;0,"",$D44*$B$43*'PMS(pre calc_process(1))'!F44),"")</f>
        <v>0</v>
      </c>
      <c r="G44" s="133">
        <f>IF(ISNUMBER(G$42),IF(G$42-1-$C44&lt;0,"",$D44*$B$43*'PMS(pre calc_process(1))'!G44),"")</f>
        <v>0</v>
      </c>
      <c r="H44" s="133">
        <f>IF(ISNUMBER(H$42),IF(H$42-1-$C44&lt;0,"",$D44*$B$43*'PMS(pre calc_process(1))'!H44),"")</f>
        <v>0</v>
      </c>
      <c r="I44" s="133">
        <f>IF(ISNUMBER(I$42),IF(I$42-1-$C44&lt;0,"",$D44*$B$43*'PMS(pre calc_process(1))'!I44),"")</f>
        <v>0</v>
      </c>
      <c r="J44" s="133">
        <f>IF(ISNUMBER(J$42),IF(J$42-1-$C44&lt;0,"",$D44*$B$43*'PMS(pre calc_process(1))'!J44),"")</f>
        <v>0</v>
      </c>
      <c r="K44" s="133">
        <f>IF(ISNUMBER(K$42),IF(K$42-1-$C44&lt;0,"",$D44*$B$43*'PMS(pre calc_process(1))'!K44),"")</f>
        <v>0</v>
      </c>
      <c r="L44" s="133">
        <f>IF(ISNUMBER(L$42),IF(L$42-1-$C44&lt;0,"",$D44*$B$43*'PMS(pre calc_process(1))'!L44),"")</f>
        <v>0</v>
      </c>
      <c r="M44" s="133">
        <f>IF(ISNUMBER(M$42),IF(M$42-1-$C44&lt;0,"",$D44*$B$43*'PMS(pre calc_process(1))'!M44),"")</f>
        <v>0</v>
      </c>
      <c r="N44" s="133" t="str">
        <f>IF(ISNUMBER(N$42),IF(N$42-1-$C44&lt;0,"",$D44*$B$43*'PMS(pre calc_process(1))'!N44),"")</f>
        <v/>
      </c>
    </row>
    <row r="45" spans="1:14" ht="18" x14ac:dyDescent="0.2">
      <c r="A45" s="204"/>
      <c r="B45" s="262"/>
      <c r="C45" s="131">
        <f t="shared" si="13"/>
        <v>3</v>
      </c>
      <c r="D45" s="132">
        <f>'PMS(input_separete)'!F25</f>
        <v>0</v>
      </c>
      <c r="E45" s="133" t="str">
        <f>IF(ISNUMBER(E$42),IF(E$42-1-$C45&lt;0,"",$D45*$B$43*'PMS(pre calc_process(1))'!E45),"")</f>
        <v/>
      </c>
      <c r="F45" s="133" t="str">
        <f>IF(ISNUMBER(F$42),IF(F$42-1-$C45&lt;0,"",$D45*$B$43*'PMS(pre calc_process(1))'!F45),"")</f>
        <v/>
      </c>
      <c r="G45" s="133">
        <f>IF(ISNUMBER(G$42),IF(G$42-1-$C45&lt;0,"",$D45*$B$43*'PMS(pre calc_process(1))'!G45),"")</f>
        <v>0</v>
      </c>
      <c r="H45" s="133">
        <f>IF(ISNUMBER(H$42),IF(H$42-1-$C45&lt;0,"",$D45*$B$43*'PMS(pre calc_process(1))'!H45),"")</f>
        <v>0</v>
      </c>
      <c r="I45" s="133">
        <f>IF(ISNUMBER(I$42),IF(I$42-1-$C45&lt;0,"",$D45*$B$43*'PMS(pre calc_process(1))'!I45),"")</f>
        <v>0</v>
      </c>
      <c r="J45" s="133">
        <f>IF(ISNUMBER(J$42),IF(J$42-1-$C45&lt;0,"",$D45*$B$43*'PMS(pre calc_process(1))'!J45),"")</f>
        <v>0</v>
      </c>
      <c r="K45" s="133">
        <f>IF(ISNUMBER(K$42),IF(K$42-1-$C45&lt;0,"",$D45*$B$43*'PMS(pre calc_process(1))'!K45),"")</f>
        <v>0</v>
      </c>
      <c r="L45" s="133">
        <f>IF(ISNUMBER(L$42),IF(L$42-1-$C45&lt;0,"",$D45*$B$43*'PMS(pre calc_process(1))'!L45),"")</f>
        <v>0</v>
      </c>
      <c r="M45" s="133">
        <f>IF(ISNUMBER(M$42),IF(M$42-1-$C45&lt;0,"",$D45*$B$43*'PMS(pre calc_process(1))'!M45),"")</f>
        <v>0</v>
      </c>
      <c r="N45" s="133" t="str">
        <f>IF(ISNUMBER(N$42),IF(N$42-1-$C45&lt;0,"",$D45*$B$43*'PMS(pre calc_process(1))'!N45),"")</f>
        <v/>
      </c>
    </row>
    <row r="46" spans="1:14" ht="18" x14ac:dyDescent="0.2">
      <c r="A46" s="204"/>
      <c r="B46" s="262"/>
      <c r="C46" s="131">
        <f t="shared" si="13"/>
        <v>4</v>
      </c>
      <c r="D46" s="132">
        <f>'PMS(input_separete)'!F32</f>
        <v>0</v>
      </c>
      <c r="E46" s="133" t="str">
        <f>IF(ISNUMBER(E$42),IF(E$42-1-$C46&lt;0,"",$D46*$B$43*'PMS(pre calc_process(1))'!E46),"")</f>
        <v/>
      </c>
      <c r="F46" s="133" t="str">
        <f>IF(ISNUMBER(F$42),IF(F$42-1-$C46&lt;0,"",$D46*$B$43*'PMS(pre calc_process(1))'!F46),"")</f>
        <v/>
      </c>
      <c r="G46" s="133" t="str">
        <f>IF(ISNUMBER(G$42),IF(G$42-1-$C46&lt;0,"",$D46*$B$43*'PMS(pre calc_process(1))'!G46),"")</f>
        <v/>
      </c>
      <c r="H46" s="133">
        <f>IF(ISNUMBER(H$42),IF(H$42-1-$C46&lt;0,"",$D46*$B$43*'PMS(pre calc_process(1))'!H46),"")</f>
        <v>0</v>
      </c>
      <c r="I46" s="133">
        <f>IF(ISNUMBER(I$42),IF(I$42-1-$C46&lt;0,"",$D46*$B$43*'PMS(pre calc_process(1))'!I46),"")</f>
        <v>0</v>
      </c>
      <c r="J46" s="133">
        <f>IF(ISNUMBER(J$42),IF(J$42-1-$C46&lt;0,"",$D46*$B$43*'PMS(pre calc_process(1))'!J46),"")</f>
        <v>0</v>
      </c>
      <c r="K46" s="133">
        <f>IF(ISNUMBER(K$42),IF(K$42-1-$C46&lt;0,"",$D46*$B$43*'PMS(pre calc_process(1))'!K46),"")</f>
        <v>0</v>
      </c>
      <c r="L46" s="133">
        <f>IF(ISNUMBER(L$42),IF(L$42-1-$C46&lt;0,"",$D46*$B$43*'PMS(pre calc_process(1))'!L46),"")</f>
        <v>0</v>
      </c>
      <c r="M46" s="133">
        <f>IF(ISNUMBER(M$42),IF(M$42-1-$C46&lt;0,"",$D46*$B$43*'PMS(pre calc_process(1))'!M46),"")</f>
        <v>0</v>
      </c>
      <c r="N46" s="133" t="str">
        <f>IF(ISNUMBER(N$42),IF(N$42-1-$C46&lt;0,"",$D46*$B$43*'PMS(pre calc_process(1))'!N46),"")</f>
        <v/>
      </c>
    </row>
    <row r="47" spans="1:14" ht="18" x14ac:dyDescent="0.2">
      <c r="A47" s="204"/>
      <c r="B47" s="262"/>
      <c r="C47" s="131">
        <f t="shared" si="13"/>
        <v>5</v>
      </c>
      <c r="D47" s="132">
        <f>'PMS(input_separete)'!F39</f>
        <v>0</v>
      </c>
      <c r="E47" s="133" t="str">
        <f>IF(ISNUMBER(E$42),IF(E$42-1-$C47&lt;0,"",$D47*$B$43*'PMS(pre calc_process(1))'!E47),"")</f>
        <v/>
      </c>
      <c r="F47" s="133" t="str">
        <f>IF(ISNUMBER(F$42),IF(F$42-1-$C47&lt;0,"",$D47*$B$43*'PMS(pre calc_process(1))'!F47),"")</f>
        <v/>
      </c>
      <c r="G47" s="133" t="str">
        <f>IF(ISNUMBER(G$42),IF(G$42-1-$C47&lt;0,"",$D47*$B$43*'PMS(pre calc_process(1))'!G47),"")</f>
        <v/>
      </c>
      <c r="H47" s="133" t="str">
        <f>IF(ISNUMBER(H$42),IF(H$42-1-$C47&lt;0,"",$D47*$B$43*'PMS(pre calc_process(1))'!H47),"")</f>
        <v/>
      </c>
      <c r="I47" s="133">
        <f>IF(ISNUMBER(I$42),IF(I$42-1-$C47&lt;0,"",$D47*$B$43*'PMS(pre calc_process(1))'!I47),"")</f>
        <v>0</v>
      </c>
      <c r="J47" s="133">
        <f>IF(ISNUMBER(J$42),IF(J$42-1-$C47&lt;0,"",$D47*$B$43*'PMS(pre calc_process(1))'!J47),"")</f>
        <v>0</v>
      </c>
      <c r="K47" s="133">
        <f>IF(ISNUMBER(K$42),IF(K$42-1-$C47&lt;0,"",$D47*$B$43*'PMS(pre calc_process(1))'!K47),"")</f>
        <v>0</v>
      </c>
      <c r="L47" s="133">
        <f>IF(ISNUMBER(L$42),IF(L$42-1-$C47&lt;0,"",$D47*$B$43*'PMS(pre calc_process(1))'!L47),"")</f>
        <v>0</v>
      </c>
      <c r="M47" s="133">
        <f>IF(ISNUMBER(M$42),IF(M$42-1-$C47&lt;0,"",$D47*$B$43*'PMS(pre calc_process(1))'!M47),"")</f>
        <v>0</v>
      </c>
      <c r="N47" s="133" t="str">
        <f>IF(ISNUMBER(N$42),IF(N$42-1-$C47&lt;0,"",$D47*$B$43*'PMS(pre calc_process(1))'!N47),"")</f>
        <v/>
      </c>
    </row>
    <row r="48" spans="1:14" ht="18" x14ac:dyDescent="0.2">
      <c r="A48" s="204"/>
      <c r="B48" s="262"/>
      <c r="C48" s="131">
        <f t="shared" si="13"/>
        <v>6</v>
      </c>
      <c r="D48" s="132">
        <f>'PMS(input_separete)'!F46</f>
        <v>0</v>
      </c>
      <c r="E48" s="133" t="str">
        <f>IF(ISNUMBER(E$42),IF(E$42-1-$C48&lt;0,"",$D48*$B$43*'PMS(pre calc_process(1))'!E48),"")</f>
        <v/>
      </c>
      <c r="F48" s="133" t="str">
        <f>IF(ISNUMBER(F$42),IF(F$42-1-$C48&lt;0,"",$D48*$B$43*'PMS(pre calc_process(1))'!F48),"")</f>
        <v/>
      </c>
      <c r="G48" s="133" t="str">
        <f>IF(ISNUMBER(G$42),IF(G$42-1-$C48&lt;0,"",$D48*$B$43*'PMS(pre calc_process(1))'!G48),"")</f>
        <v/>
      </c>
      <c r="H48" s="133" t="str">
        <f>IF(ISNUMBER(H$42),IF(H$42-1-$C48&lt;0,"",$D48*$B$43*'PMS(pre calc_process(1))'!H48),"")</f>
        <v/>
      </c>
      <c r="I48" s="133" t="str">
        <f>IF(ISNUMBER(I$42),IF(I$42-1-$C48&lt;0,"",$D48*$B$43*'PMS(pre calc_process(1))'!I48),"")</f>
        <v/>
      </c>
      <c r="J48" s="133">
        <f>IF(ISNUMBER(J$42),IF(J$42-1-$C48&lt;0,"",$D48*$B$43*'PMS(pre calc_process(1))'!J48),"")</f>
        <v>0</v>
      </c>
      <c r="K48" s="133">
        <f>IF(ISNUMBER(K$42),IF(K$42-1-$C48&lt;0,"",$D48*$B$43*'PMS(pre calc_process(1))'!K48),"")</f>
        <v>0</v>
      </c>
      <c r="L48" s="133">
        <f>IF(ISNUMBER(L$42),IF(L$42-1-$C48&lt;0,"",$D48*$B$43*'PMS(pre calc_process(1))'!L48),"")</f>
        <v>0</v>
      </c>
      <c r="M48" s="133">
        <f>IF(ISNUMBER(M$42),IF(M$42-1-$C48&lt;0,"",$D48*$B$43*'PMS(pre calc_process(1))'!M48),"")</f>
        <v>0</v>
      </c>
      <c r="N48" s="133" t="str">
        <f>IF(ISNUMBER(N$42),IF(N$42-1-$C48&lt;0,"",$D48*$B$43*'PMS(pre calc_process(1))'!N48),"")</f>
        <v/>
      </c>
    </row>
    <row r="49" spans="1:14" ht="18" x14ac:dyDescent="0.2">
      <c r="A49" s="204"/>
      <c r="B49" s="262"/>
      <c r="C49" s="131">
        <f t="shared" si="13"/>
        <v>7</v>
      </c>
      <c r="D49" s="132">
        <f>'PMS(input_separete)'!F53</f>
        <v>0</v>
      </c>
      <c r="E49" s="133" t="str">
        <f>IF(ISNUMBER(E$42),IF(E$42-1-$C49&lt;0,"",$D49*$B$43*'PMS(pre calc_process(1))'!E49),"")</f>
        <v/>
      </c>
      <c r="F49" s="133" t="str">
        <f>IF(ISNUMBER(F$42),IF(F$42-1-$C49&lt;0,"",$D49*$B$43*'PMS(pre calc_process(1))'!F49),"")</f>
        <v/>
      </c>
      <c r="G49" s="133" t="str">
        <f>IF(ISNUMBER(G$42),IF(G$42-1-$C49&lt;0,"",$D49*$B$43*'PMS(pre calc_process(1))'!G49),"")</f>
        <v/>
      </c>
      <c r="H49" s="133" t="str">
        <f>IF(ISNUMBER(H$42),IF(H$42-1-$C49&lt;0,"",$D49*$B$43*'PMS(pre calc_process(1))'!H49),"")</f>
        <v/>
      </c>
      <c r="I49" s="133" t="str">
        <f>IF(ISNUMBER(I$42),IF(I$42-1-$C49&lt;0,"",$D49*$B$43*'PMS(pre calc_process(1))'!I49),"")</f>
        <v/>
      </c>
      <c r="J49" s="133" t="str">
        <f>IF(ISNUMBER(J$42),IF(J$42-1-$C49&lt;0,"",$D49*$B$43*'PMS(pre calc_process(1))'!J49),"")</f>
        <v/>
      </c>
      <c r="K49" s="133">
        <f>IF(ISNUMBER(K$42),IF(K$42-1-$C49&lt;0,"",$D49*$B$43*'PMS(pre calc_process(1))'!K49),"")</f>
        <v>0</v>
      </c>
      <c r="L49" s="133">
        <f>IF(ISNUMBER(L$42),IF(L$42-1-$C49&lt;0,"",$D49*$B$43*'PMS(pre calc_process(1))'!L49),"")</f>
        <v>0</v>
      </c>
      <c r="M49" s="133">
        <f>IF(ISNUMBER(M$42),IF(M$42-1-$C49&lt;0,"",$D49*$B$43*'PMS(pre calc_process(1))'!M49),"")</f>
        <v>0</v>
      </c>
      <c r="N49" s="133" t="str">
        <f>IF(ISNUMBER(N$42),IF(N$42-1-$C49&lt;0,"",$D49*$B$43*'PMS(pre calc_process(1))'!N49),"")</f>
        <v/>
      </c>
    </row>
    <row r="50" spans="1:14" ht="18" x14ac:dyDescent="0.2">
      <c r="A50" s="204"/>
      <c r="B50" s="262"/>
      <c r="C50" s="131">
        <f t="shared" si="13"/>
        <v>8</v>
      </c>
      <c r="D50" s="132">
        <f>'PMS(input_separete)'!F60</f>
        <v>0</v>
      </c>
      <c r="E50" s="133" t="str">
        <f>IF(ISNUMBER(E$42),IF(E$42-1-$C50&lt;0,"",$D50*$B$43*'PMS(pre calc_process(1))'!E50),"")</f>
        <v/>
      </c>
      <c r="F50" s="133" t="str">
        <f>IF(ISNUMBER(F$42),IF(F$42-1-$C50&lt;0,"",$D50*$B$43*'PMS(pre calc_process(1))'!F50),"")</f>
        <v/>
      </c>
      <c r="G50" s="133" t="str">
        <f>IF(ISNUMBER(G$42),IF(G$42-1-$C50&lt;0,"",$D50*$B$43*'PMS(pre calc_process(1))'!G50),"")</f>
        <v/>
      </c>
      <c r="H50" s="133" t="str">
        <f>IF(ISNUMBER(H$42),IF(H$42-1-$C50&lt;0,"",$D50*$B$43*'PMS(pre calc_process(1))'!H50),"")</f>
        <v/>
      </c>
      <c r="I50" s="133" t="str">
        <f>IF(ISNUMBER(I$42),IF(I$42-1-$C50&lt;0,"",$D50*$B$43*'PMS(pre calc_process(1))'!I50),"")</f>
        <v/>
      </c>
      <c r="J50" s="133" t="str">
        <f>IF(ISNUMBER(J$42),IF(J$42-1-$C50&lt;0,"",$D50*$B$43*'PMS(pre calc_process(1))'!J50),"")</f>
        <v/>
      </c>
      <c r="K50" s="133" t="str">
        <f>IF(ISNUMBER(K$42),IF(K$42-1-$C50&lt;0,"",$D50*$B$43*'PMS(pre calc_process(1))'!K50),"")</f>
        <v/>
      </c>
      <c r="L50" s="133">
        <f>IF(ISNUMBER(L$42),IF(L$42-1-$C50&lt;0,"",$D50*$B$43*'PMS(pre calc_process(1))'!L50),"")</f>
        <v>0</v>
      </c>
      <c r="M50" s="133">
        <f>IF(ISNUMBER(M$42),IF(M$42-1-$C50&lt;0,"",$D50*$B$43*'PMS(pre calc_process(1))'!M50),"")</f>
        <v>0</v>
      </c>
      <c r="N50" s="133" t="str">
        <f>IF(ISNUMBER(N$42),IF(N$42-1-$C50&lt;0,"",$D50*$B$43*'PMS(pre calc_process(1))'!N50),"")</f>
        <v/>
      </c>
    </row>
    <row r="51" spans="1:14" ht="18" x14ac:dyDescent="0.2">
      <c r="A51" s="204"/>
      <c r="B51" s="262"/>
      <c r="C51" s="131">
        <f t="shared" si="13"/>
        <v>9</v>
      </c>
      <c r="D51" s="132">
        <f>'PMS(input_separete)'!F67</f>
        <v>0</v>
      </c>
      <c r="E51" s="133" t="str">
        <f>IF(ISNUMBER(E$42),IF(E$42-1-$C51&lt;0,"",$D51*$B$43*'PMS(pre calc_process(1))'!E51),"")</f>
        <v/>
      </c>
      <c r="F51" s="133" t="str">
        <f>IF(ISNUMBER(F$42),IF(F$42-1-$C51&lt;0,"",$D51*$B$43*'PMS(pre calc_process(1))'!F51),"")</f>
        <v/>
      </c>
      <c r="G51" s="133" t="str">
        <f>IF(ISNUMBER(G$42),IF(G$42-1-$C51&lt;0,"",$D51*$B$43*'PMS(pre calc_process(1))'!G51),"")</f>
        <v/>
      </c>
      <c r="H51" s="133" t="str">
        <f>IF(ISNUMBER(H$42),IF(H$42-1-$C51&lt;0,"",$D51*$B$43*'PMS(pre calc_process(1))'!H51),"")</f>
        <v/>
      </c>
      <c r="I51" s="133" t="str">
        <f>IF(ISNUMBER(I$42),IF(I$42-1-$C51&lt;0,"",$D51*$B$43*'PMS(pre calc_process(1))'!I51),"")</f>
        <v/>
      </c>
      <c r="J51" s="133" t="str">
        <f>IF(ISNUMBER(J$42),IF(J$42-1-$C51&lt;0,"",$D51*$B$43*'PMS(pre calc_process(1))'!J51),"")</f>
        <v/>
      </c>
      <c r="K51" s="133" t="str">
        <f>IF(ISNUMBER(K$42),IF(K$42-1-$C51&lt;0,"",$D51*$B$43*'PMS(pre calc_process(1))'!K51),"")</f>
        <v/>
      </c>
      <c r="L51" s="133" t="str">
        <f>IF(ISNUMBER(L$42),IF(L$42-1-$C51&lt;0,"",$D51*$B$43*'PMS(pre calc_process(1))'!L51),"")</f>
        <v/>
      </c>
      <c r="M51" s="133">
        <f>IF(ISNUMBER(M$42),IF(M$42-1-$C51&lt;0,"",$D51*$B$43*'PMS(pre calc_process(1))'!M51),"")</f>
        <v>0</v>
      </c>
      <c r="N51" s="133" t="str">
        <f>IF(ISNUMBER(N$42),IF(N$42-1-$C51&lt;0,"",$D51*$B$43*'PMS(pre calc_process(1))'!N51),"")</f>
        <v/>
      </c>
    </row>
    <row r="52" spans="1:14" ht="18" x14ac:dyDescent="0.2">
      <c r="A52" s="204"/>
      <c r="B52" s="262"/>
      <c r="C52" s="131">
        <f t="shared" si="13"/>
        <v>10</v>
      </c>
      <c r="D52" s="132">
        <f>'PMS(input_separete)'!F74</f>
        <v>0</v>
      </c>
      <c r="E52" s="133" t="str">
        <f>IF(ISNUMBER(E$42),IF(E$42-1-$C52&lt;0,"",$D52*$B$43*'PMS(pre calc_process(1))'!E52),"")</f>
        <v/>
      </c>
      <c r="F52" s="133" t="str">
        <f>IF(ISNUMBER(F$42),IF(F$42-1-$C52&lt;0,"",$D52*$B$43*'PMS(pre calc_process(1))'!F52),"")</f>
        <v/>
      </c>
      <c r="G52" s="133" t="str">
        <f>IF(ISNUMBER(G$42),IF(G$42-1-$C52&lt;0,"",$D52*$B$43*'PMS(pre calc_process(1))'!G52),"")</f>
        <v/>
      </c>
      <c r="H52" s="133" t="str">
        <f>IF(ISNUMBER(H$42),IF(H$42-1-$C52&lt;0,"",$D52*$B$43*'PMS(pre calc_process(1))'!H52),"")</f>
        <v/>
      </c>
      <c r="I52" s="133" t="str">
        <f>IF(ISNUMBER(I$42),IF(I$42-1-$C52&lt;0,"",$D52*$B$43*'PMS(pre calc_process(1))'!I52),"")</f>
        <v/>
      </c>
      <c r="J52" s="133" t="str">
        <f>IF(ISNUMBER(J$42),IF(J$42-1-$C52&lt;0,"",$D52*$B$43*'PMS(pre calc_process(1))'!J52),"")</f>
        <v/>
      </c>
      <c r="K52" s="133" t="str">
        <f>IF(ISNUMBER(K$42),IF(K$42-1-$C52&lt;0,"",$D52*$B$43*'PMS(pre calc_process(1))'!K52),"")</f>
        <v/>
      </c>
      <c r="L52" s="133" t="str">
        <f>IF(ISNUMBER(L$42),IF(L$42-1-$C52&lt;0,"",$D52*$B$43*'PMS(pre calc_process(1))'!L52),"")</f>
        <v/>
      </c>
      <c r="M52" s="133" t="str">
        <f>IF(ISNUMBER(M$42),IF(M$42-1-$C52&lt;0,"",$D52*$B$43*'PMS(pre calc_process(1))'!M52),"")</f>
        <v/>
      </c>
      <c r="N52" s="133" t="str">
        <f>IF(ISNUMBER(N$42),IF(N$42-1-$C52&lt;0,"",$D52*$B$43*'PMS(pre calc_process(1))'!N52),"")</f>
        <v/>
      </c>
    </row>
    <row r="53" spans="1:14" ht="18" x14ac:dyDescent="0.2">
      <c r="A53" s="251"/>
      <c r="B53" s="134"/>
      <c r="C53" s="135" t="s">
        <v>58</v>
      </c>
      <c r="D53" s="136"/>
      <c r="E53" s="85">
        <f>SUM(E43:E52)</f>
        <v>0</v>
      </c>
      <c r="F53" s="85">
        <f t="shared" ref="F53" si="14">SUM(F43:F52)</f>
        <v>0</v>
      </c>
      <c r="G53" s="85">
        <f t="shared" ref="G53" si="15">SUM(G43:G52)</f>
        <v>0</v>
      </c>
      <c r="H53" s="85">
        <f t="shared" ref="H53" si="16">SUM(H43:H52)</f>
        <v>0</v>
      </c>
      <c r="I53" s="85">
        <f t="shared" ref="I53" si="17">SUM(I43:I52)</f>
        <v>0</v>
      </c>
      <c r="J53" s="85">
        <f t="shared" ref="J53" si="18">SUM(J43:J52)</f>
        <v>0</v>
      </c>
      <c r="K53" s="85">
        <f t="shared" ref="K53" si="19">SUM(K43:K52)</f>
        <v>0</v>
      </c>
      <c r="L53" s="85">
        <f t="shared" ref="L53" si="20">SUM(L43:L52)</f>
        <v>0</v>
      </c>
      <c r="M53" s="85">
        <f t="shared" ref="M53" si="21">SUM(M43:M52)</f>
        <v>0</v>
      </c>
      <c r="N53" s="85">
        <f t="shared" ref="N53" si="22">SUM(N43:N52)</f>
        <v>0</v>
      </c>
    </row>
    <row r="54" spans="1:14" x14ac:dyDescent="0.2">
      <c r="A54" s="18"/>
      <c r="B54" s="18"/>
      <c r="C54" s="18"/>
      <c r="D54" s="40"/>
      <c r="E54" s="37"/>
      <c r="F54" s="37"/>
      <c r="G54" s="37"/>
      <c r="H54" s="37"/>
      <c r="I54" s="37"/>
      <c r="J54" s="37"/>
      <c r="K54" s="37"/>
      <c r="L54" s="37"/>
      <c r="M54" s="37"/>
      <c r="N54" s="37"/>
    </row>
    <row r="55" spans="1:14" ht="18" x14ac:dyDescent="0.2">
      <c r="A55" s="116" t="s">
        <v>251</v>
      </c>
      <c r="B55" s="7"/>
      <c r="C55" s="7"/>
      <c r="D55" s="42"/>
      <c r="E55" s="37"/>
      <c r="F55" s="37"/>
      <c r="G55" s="37"/>
      <c r="H55" s="37"/>
      <c r="I55" s="37"/>
      <c r="J55" s="37"/>
      <c r="K55" s="37"/>
      <c r="L55" s="37"/>
      <c r="M55" s="37"/>
      <c r="N55" s="37"/>
    </row>
    <row r="56" spans="1:14" ht="34.75" customHeight="1" x14ac:dyDescent="0.2">
      <c r="A56" s="141" t="s">
        <v>25</v>
      </c>
      <c r="B56" s="157" t="s">
        <v>244</v>
      </c>
      <c r="C56" s="158"/>
      <c r="D56" s="159" t="s">
        <v>245</v>
      </c>
      <c r="E56" s="243" t="s">
        <v>246</v>
      </c>
      <c r="F56" s="244"/>
      <c r="G56" s="244"/>
      <c r="H56" s="244"/>
      <c r="I56" s="244"/>
      <c r="J56" s="244"/>
      <c r="K56" s="244"/>
      <c r="L56" s="244"/>
      <c r="M56" s="244"/>
      <c r="N56" s="245"/>
    </row>
    <row r="57" spans="1:14" ht="183.75" customHeight="1" x14ac:dyDescent="0.2">
      <c r="A57" s="141" t="s">
        <v>24</v>
      </c>
      <c r="B57" s="160" t="s">
        <v>197</v>
      </c>
      <c r="C57" s="120"/>
      <c r="D57" s="129" t="s">
        <v>249</v>
      </c>
      <c r="E57" s="246" t="s">
        <v>250</v>
      </c>
      <c r="F57" s="247"/>
      <c r="G57" s="247"/>
      <c r="H57" s="247"/>
      <c r="I57" s="247"/>
      <c r="J57" s="247"/>
      <c r="K57" s="247"/>
      <c r="L57" s="247"/>
      <c r="M57" s="247"/>
      <c r="N57" s="248"/>
    </row>
    <row r="58" spans="1:14" ht="18" x14ac:dyDescent="0.2">
      <c r="A58" s="141" t="s">
        <v>1</v>
      </c>
      <c r="B58" s="161" t="s">
        <v>63</v>
      </c>
      <c r="C58" s="120"/>
      <c r="D58" s="128" t="s">
        <v>62</v>
      </c>
      <c r="E58" s="246" t="s">
        <v>110</v>
      </c>
      <c r="F58" s="247"/>
      <c r="G58" s="247"/>
      <c r="H58" s="247"/>
      <c r="I58" s="247"/>
      <c r="J58" s="247"/>
      <c r="K58" s="247"/>
      <c r="L58" s="247"/>
      <c r="M58" s="247"/>
      <c r="N58" s="248"/>
    </row>
    <row r="59" spans="1:14" ht="36" x14ac:dyDescent="0.2">
      <c r="A59" s="143"/>
      <c r="B59" s="162"/>
      <c r="C59" s="130" t="s">
        <v>148</v>
      </c>
      <c r="D59" s="123"/>
      <c r="E59" s="123">
        <f>E42</f>
        <v>2</v>
      </c>
      <c r="F59" s="123">
        <f t="shared" ref="F59:N59" si="23">F42</f>
        <v>3</v>
      </c>
      <c r="G59" s="123">
        <f t="shared" si="23"/>
        <v>4</v>
      </c>
      <c r="H59" s="123">
        <f t="shared" si="23"/>
        <v>5</v>
      </c>
      <c r="I59" s="123">
        <f t="shared" si="23"/>
        <v>6</v>
      </c>
      <c r="J59" s="123">
        <f t="shared" si="23"/>
        <v>7</v>
      </c>
      <c r="K59" s="123">
        <f t="shared" si="23"/>
        <v>8</v>
      </c>
      <c r="L59" s="123">
        <f t="shared" si="23"/>
        <v>9</v>
      </c>
      <c r="M59" s="123">
        <f t="shared" si="23"/>
        <v>10</v>
      </c>
      <c r="N59" s="163" t="str">
        <f t="shared" si="23"/>
        <v>-</v>
      </c>
    </row>
    <row r="60" spans="1:14" ht="18" x14ac:dyDescent="0.2">
      <c r="A60" s="226" t="s">
        <v>57</v>
      </c>
      <c r="B60" s="249">
        <f>'PMS(input_separete)'!G12</f>
        <v>0.24</v>
      </c>
      <c r="C60" s="131">
        <f t="shared" ref="C60:C69" si="24">C43</f>
        <v>1</v>
      </c>
      <c r="D60" s="132">
        <f>'PMS(input_separete)'!F12</f>
        <v>0</v>
      </c>
      <c r="E60" s="133">
        <f>IF(ISNUMBER(E$59),IF(E$59-1-$C60&lt;0,"",$D60*$B$60*'PMS(pre calc_process(1))'!E60),"")</f>
        <v>0</v>
      </c>
      <c r="F60" s="133">
        <f>IF(ISNUMBER(F$59),IF(F$59-1-$C60&lt;0,"",$D60*$B$60*'PMS(pre calc_process(1))'!F60),"")</f>
        <v>0</v>
      </c>
      <c r="G60" s="133">
        <f>IF(ISNUMBER(G$59),IF(G$59-1-$C60&lt;0,"",$D60*$B$60*'PMS(pre calc_process(1))'!G60),"")</f>
        <v>0</v>
      </c>
      <c r="H60" s="133">
        <f>IF(ISNUMBER(H$59),IF(H$59-1-$C60&lt;0,"",$D60*$B$60*'PMS(pre calc_process(1))'!H60),"")</f>
        <v>0</v>
      </c>
      <c r="I60" s="133">
        <f>IF(ISNUMBER(I$59),IF(I$59-1-$C60&lt;0,"",$D60*$B$60*'PMS(pre calc_process(1))'!I60),"")</f>
        <v>0</v>
      </c>
      <c r="J60" s="133">
        <f>IF(ISNUMBER(J$59),IF(J$59-1-$C60&lt;0,"",$D60*$B$60*'PMS(pre calc_process(1))'!J60),"")</f>
        <v>0</v>
      </c>
      <c r="K60" s="133">
        <f>IF(ISNUMBER(K$59),IF(K$59-1-$C60&lt;0,"",$D60*$B$60*'PMS(pre calc_process(1))'!K60),"")</f>
        <v>0</v>
      </c>
      <c r="L60" s="133">
        <f>IF(ISNUMBER(L$59),IF(L$59-1-$C60&lt;0,"",$D60*$B$60*'PMS(pre calc_process(1))'!L60),"")</f>
        <v>0</v>
      </c>
      <c r="M60" s="133">
        <f>IF(ISNUMBER(M$59),IF(M$59-1-$C60&lt;0,"",$D60*$B$60*'PMS(pre calc_process(1))'!M60),"")</f>
        <v>0</v>
      </c>
      <c r="N60" s="164" t="str">
        <f>IF(ISNUMBER(N$59),IF(N$59-1-$C60&lt;0,"",$D60*$B$60*'PMS(pre calc_process(1))'!N60),"")</f>
        <v/>
      </c>
    </row>
    <row r="61" spans="1:14" ht="18" x14ac:dyDescent="0.2">
      <c r="A61" s="241"/>
      <c r="B61" s="250"/>
      <c r="C61" s="131">
        <f t="shared" si="24"/>
        <v>2</v>
      </c>
      <c r="D61" s="132">
        <f>'PMS(input_separete)'!F19</f>
        <v>0</v>
      </c>
      <c r="E61" s="133" t="str">
        <f>IF(ISNUMBER(E$59),IF(E$59-1-$C61&lt;0,"",$D61*$B$60*'PMS(pre calc_process(1))'!E61),"")</f>
        <v/>
      </c>
      <c r="F61" s="133">
        <f>IF(ISNUMBER(F$59),IF(F$59-1-$C61&lt;0,"",$D61*$B$60*'PMS(pre calc_process(1))'!F61),"")</f>
        <v>0</v>
      </c>
      <c r="G61" s="133">
        <f>IF(ISNUMBER(G$59),IF(G$59-1-$C61&lt;0,"",$D61*$B$60*'PMS(pre calc_process(1))'!G61),"")</f>
        <v>0</v>
      </c>
      <c r="H61" s="133">
        <f>IF(ISNUMBER(H$59),IF(H$59-1-$C61&lt;0,"",$D61*$B$60*'PMS(pre calc_process(1))'!H61),"")</f>
        <v>0</v>
      </c>
      <c r="I61" s="133">
        <f>IF(ISNUMBER(I$59),IF(I$59-1-$C61&lt;0,"",$D61*$B$60*'PMS(pre calc_process(1))'!I61),"")</f>
        <v>0</v>
      </c>
      <c r="J61" s="133">
        <f>IF(ISNUMBER(J$59),IF(J$59-1-$C61&lt;0,"",$D61*$B$60*'PMS(pre calc_process(1))'!J61),"")</f>
        <v>0</v>
      </c>
      <c r="K61" s="133">
        <f>IF(ISNUMBER(K$59),IF(K$59-1-$C61&lt;0,"",$D61*$B$60*'PMS(pre calc_process(1))'!K61),"")</f>
        <v>0</v>
      </c>
      <c r="L61" s="133">
        <f>IF(ISNUMBER(L$59),IF(L$59-1-$C61&lt;0,"",$D61*$B$60*'PMS(pre calc_process(1))'!L61),"")</f>
        <v>0</v>
      </c>
      <c r="M61" s="133">
        <f>IF(ISNUMBER(M$59),IF(M$59-1-$C61&lt;0,"",$D61*$B$60*'PMS(pre calc_process(1))'!M61),"")</f>
        <v>0</v>
      </c>
      <c r="N61" s="164" t="str">
        <f>IF(ISNUMBER(N$59),IF(N$59-1-$C61&lt;0,"",$D61*$B$60*'PMS(pre calc_process(1))'!N61),"")</f>
        <v/>
      </c>
    </row>
    <row r="62" spans="1:14" ht="18" x14ac:dyDescent="0.2">
      <c r="A62" s="241"/>
      <c r="B62" s="250"/>
      <c r="C62" s="131">
        <f t="shared" si="24"/>
        <v>3</v>
      </c>
      <c r="D62" s="132">
        <f>'PMS(input_separete)'!F26</f>
        <v>0</v>
      </c>
      <c r="E62" s="133" t="str">
        <f>IF(ISNUMBER(E$59),IF(E$59-1-$C62&lt;0,"",$D62*$B$60*'PMS(pre calc_process(1))'!E62),"")</f>
        <v/>
      </c>
      <c r="F62" s="133" t="str">
        <f>IF(ISNUMBER(F$59),IF(F$59-1-$C62&lt;0,"",$D62*$B$60*'PMS(pre calc_process(1))'!F62),"")</f>
        <v/>
      </c>
      <c r="G62" s="133">
        <f>IF(ISNUMBER(G$59),IF(G$59-1-$C62&lt;0,"",$D62*$B$60*'PMS(pre calc_process(1))'!G62),"")</f>
        <v>0</v>
      </c>
      <c r="H62" s="133">
        <f>IF(ISNUMBER(H$59),IF(H$59-1-$C62&lt;0,"",$D62*$B$60*'PMS(pre calc_process(1))'!H62),"")</f>
        <v>0</v>
      </c>
      <c r="I62" s="133">
        <f>IF(ISNUMBER(I$59),IF(I$59-1-$C62&lt;0,"",$D62*$B$60*'PMS(pre calc_process(1))'!I62),"")</f>
        <v>0</v>
      </c>
      <c r="J62" s="133">
        <f>IF(ISNUMBER(J$59),IF(J$59-1-$C62&lt;0,"",$D62*$B$60*'PMS(pre calc_process(1))'!J62),"")</f>
        <v>0</v>
      </c>
      <c r="K62" s="133">
        <f>IF(ISNUMBER(K$59),IF(K$59-1-$C62&lt;0,"",$D62*$B$60*'PMS(pre calc_process(1))'!K62),"")</f>
        <v>0</v>
      </c>
      <c r="L62" s="133">
        <f>IF(ISNUMBER(L$59),IF(L$59-1-$C62&lt;0,"",$D62*$B$60*'PMS(pre calc_process(1))'!L62),"")</f>
        <v>0</v>
      </c>
      <c r="M62" s="133">
        <f>IF(ISNUMBER(M$59),IF(M$59-1-$C62&lt;0,"",$D62*$B$60*'PMS(pre calc_process(1))'!M62),"")</f>
        <v>0</v>
      </c>
      <c r="N62" s="164" t="str">
        <f>IF(ISNUMBER(N$59),IF(N$59-1-$C62&lt;0,"",$D62*$B$60*'PMS(pre calc_process(1))'!N62),"")</f>
        <v/>
      </c>
    </row>
    <row r="63" spans="1:14" ht="18" x14ac:dyDescent="0.2">
      <c r="A63" s="241"/>
      <c r="B63" s="250"/>
      <c r="C63" s="131">
        <f t="shared" si="24"/>
        <v>4</v>
      </c>
      <c r="D63" s="132">
        <f>'PMS(input_separete)'!F33</f>
        <v>0</v>
      </c>
      <c r="E63" s="133" t="str">
        <f>IF(ISNUMBER(E$59),IF(E$59-1-$C63&lt;0,"",$D63*$B$60*'PMS(pre calc_process(1))'!E63),"")</f>
        <v/>
      </c>
      <c r="F63" s="133" t="str">
        <f>IF(ISNUMBER(F$59),IF(F$59-1-$C63&lt;0,"",$D63*$B$60*'PMS(pre calc_process(1))'!F63),"")</f>
        <v/>
      </c>
      <c r="G63" s="133" t="str">
        <f>IF(ISNUMBER(G$59),IF(G$59-1-$C63&lt;0,"",$D63*$B$60*'PMS(pre calc_process(1))'!G63),"")</f>
        <v/>
      </c>
      <c r="H63" s="133">
        <f>IF(ISNUMBER(H$59),IF(H$59-1-$C63&lt;0,"",$D63*$B$60*'PMS(pre calc_process(1))'!H63),"")</f>
        <v>0</v>
      </c>
      <c r="I63" s="133">
        <f>IF(ISNUMBER(I$59),IF(I$59-1-$C63&lt;0,"",$D63*$B$60*'PMS(pre calc_process(1))'!I63),"")</f>
        <v>0</v>
      </c>
      <c r="J63" s="133">
        <f>IF(ISNUMBER(J$59),IF(J$59-1-$C63&lt;0,"",$D63*$B$60*'PMS(pre calc_process(1))'!J63),"")</f>
        <v>0</v>
      </c>
      <c r="K63" s="133">
        <f>IF(ISNUMBER(K$59),IF(K$59-1-$C63&lt;0,"",$D63*$B$60*'PMS(pre calc_process(1))'!K63),"")</f>
        <v>0</v>
      </c>
      <c r="L63" s="133">
        <f>IF(ISNUMBER(L$59),IF(L$59-1-$C63&lt;0,"",$D63*$B$60*'PMS(pre calc_process(1))'!L63),"")</f>
        <v>0</v>
      </c>
      <c r="M63" s="133">
        <f>IF(ISNUMBER(M$59),IF(M$59-1-$C63&lt;0,"",$D63*$B$60*'PMS(pre calc_process(1))'!M63),"")</f>
        <v>0</v>
      </c>
      <c r="N63" s="164" t="str">
        <f>IF(ISNUMBER(N$59),IF(N$59-1-$C63&lt;0,"",$D63*$B$60*'PMS(pre calc_process(1))'!N63),"")</f>
        <v/>
      </c>
    </row>
    <row r="64" spans="1:14" ht="18" x14ac:dyDescent="0.2">
      <c r="A64" s="241"/>
      <c r="B64" s="250"/>
      <c r="C64" s="131">
        <f t="shared" si="24"/>
        <v>5</v>
      </c>
      <c r="D64" s="132">
        <f>'PMS(input_separete)'!F40</f>
        <v>0</v>
      </c>
      <c r="E64" s="133" t="str">
        <f>IF(ISNUMBER(E$59),IF(E$59-1-$C64&lt;0,"",$D64*$B$60*'PMS(pre calc_process(1))'!E64),"")</f>
        <v/>
      </c>
      <c r="F64" s="133" t="str">
        <f>IF(ISNUMBER(F$59),IF(F$59-1-$C64&lt;0,"",$D64*$B$60*'PMS(pre calc_process(1))'!F64),"")</f>
        <v/>
      </c>
      <c r="G64" s="133" t="str">
        <f>IF(ISNUMBER(G$59),IF(G$59-1-$C64&lt;0,"",$D64*$B$60*'PMS(pre calc_process(1))'!G64),"")</f>
        <v/>
      </c>
      <c r="H64" s="133" t="str">
        <f>IF(ISNUMBER(H$59),IF(H$59-1-$C64&lt;0,"",$D64*$B$60*'PMS(pre calc_process(1))'!H64),"")</f>
        <v/>
      </c>
      <c r="I64" s="133">
        <f>IF(ISNUMBER(I$59),IF(I$59-1-$C64&lt;0,"",$D64*$B$60*'PMS(pre calc_process(1))'!I64),"")</f>
        <v>0</v>
      </c>
      <c r="J64" s="133">
        <f>IF(ISNUMBER(J$59),IF(J$59-1-$C64&lt;0,"",$D64*$B$60*'PMS(pre calc_process(1))'!J64),"")</f>
        <v>0</v>
      </c>
      <c r="K64" s="133">
        <f>IF(ISNUMBER(K$59),IF(K$59-1-$C64&lt;0,"",$D64*$B$60*'PMS(pre calc_process(1))'!K64),"")</f>
        <v>0</v>
      </c>
      <c r="L64" s="133">
        <f>IF(ISNUMBER(L$59),IF(L$59-1-$C64&lt;0,"",$D64*$B$60*'PMS(pre calc_process(1))'!L64),"")</f>
        <v>0</v>
      </c>
      <c r="M64" s="133">
        <f>IF(ISNUMBER(M$59),IF(M$59-1-$C64&lt;0,"",$D64*$B$60*'PMS(pre calc_process(1))'!M64),"")</f>
        <v>0</v>
      </c>
      <c r="N64" s="164" t="str">
        <f>IF(ISNUMBER(N$59),IF(N$59-1-$C64&lt;0,"",$D64*$B$60*'PMS(pre calc_process(1))'!N64),"")</f>
        <v/>
      </c>
    </row>
    <row r="65" spans="1:14" ht="18" x14ac:dyDescent="0.2">
      <c r="A65" s="241"/>
      <c r="B65" s="250"/>
      <c r="C65" s="131">
        <f t="shared" si="24"/>
        <v>6</v>
      </c>
      <c r="D65" s="132">
        <f>'PMS(input_separete)'!F47</f>
        <v>0</v>
      </c>
      <c r="E65" s="133" t="str">
        <f>IF(ISNUMBER(E$59),IF(E$59-1-$C65&lt;0,"",$D65*$B$60*'PMS(pre calc_process(1))'!E65),"")</f>
        <v/>
      </c>
      <c r="F65" s="133" t="str">
        <f>IF(ISNUMBER(F$59),IF(F$59-1-$C65&lt;0,"",$D65*$B$60*'PMS(pre calc_process(1))'!F65),"")</f>
        <v/>
      </c>
      <c r="G65" s="133" t="str">
        <f>IF(ISNUMBER(G$59),IF(G$59-1-$C65&lt;0,"",$D65*$B$60*'PMS(pre calc_process(1))'!G65),"")</f>
        <v/>
      </c>
      <c r="H65" s="133" t="str">
        <f>IF(ISNUMBER(H$59),IF(H$59-1-$C65&lt;0,"",$D65*$B$60*'PMS(pre calc_process(1))'!H65),"")</f>
        <v/>
      </c>
      <c r="I65" s="133" t="str">
        <f>IF(ISNUMBER(I$59),IF(I$59-1-$C65&lt;0,"",$D65*$B$60*'PMS(pre calc_process(1))'!I65),"")</f>
        <v/>
      </c>
      <c r="J65" s="133">
        <f>IF(ISNUMBER(J$59),IF(J$59-1-$C65&lt;0,"",$D65*$B$60*'PMS(pre calc_process(1))'!J65),"")</f>
        <v>0</v>
      </c>
      <c r="K65" s="133">
        <f>IF(ISNUMBER(K$59),IF(K$59-1-$C65&lt;0,"",$D65*$B$60*'PMS(pre calc_process(1))'!K65),"")</f>
        <v>0</v>
      </c>
      <c r="L65" s="133">
        <f>IF(ISNUMBER(L$59),IF(L$59-1-$C65&lt;0,"",$D65*$B$60*'PMS(pre calc_process(1))'!L65),"")</f>
        <v>0</v>
      </c>
      <c r="M65" s="133">
        <f>IF(ISNUMBER(M$59),IF(M$59-1-$C65&lt;0,"",$D65*$B$60*'PMS(pre calc_process(1))'!M65),"")</f>
        <v>0</v>
      </c>
      <c r="N65" s="164" t="str">
        <f>IF(ISNUMBER(N$59),IF(N$59-1-$C65&lt;0,"",$D65*$B$60*'PMS(pre calc_process(1))'!N65),"")</f>
        <v/>
      </c>
    </row>
    <row r="66" spans="1:14" ht="18" x14ac:dyDescent="0.2">
      <c r="A66" s="241"/>
      <c r="B66" s="250"/>
      <c r="C66" s="131">
        <f t="shared" si="24"/>
        <v>7</v>
      </c>
      <c r="D66" s="132">
        <f>'PMS(input_separete)'!F54</f>
        <v>0</v>
      </c>
      <c r="E66" s="133" t="str">
        <f>IF(ISNUMBER(E$59),IF(E$59-1-$C66&lt;0,"",$D66*$B$60*'PMS(pre calc_process(1))'!E66),"")</f>
        <v/>
      </c>
      <c r="F66" s="133" t="str">
        <f>IF(ISNUMBER(F$59),IF(F$59-1-$C66&lt;0,"",$D66*$B$60*'PMS(pre calc_process(1))'!F66),"")</f>
        <v/>
      </c>
      <c r="G66" s="133" t="str">
        <f>IF(ISNUMBER(G$59),IF(G$59-1-$C66&lt;0,"",$D66*$B$60*'PMS(pre calc_process(1))'!G66),"")</f>
        <v/>
      </c>
      <c r="H66" s="133" t="str">
        <f>IF(ISNUMBER(H$59),IF(H$59-1-$C66&lt;0,"",$D66*$B$60*'PMS(pre calc_process(1))'!H66),"")</f>
        <v/>
      </c>
      <c r="I66" s="133" t="str">
        <f>IF(ISNUMBER(I$59),IF(I$59-1-$C66&lt;0,"",$D66*$B$60*'PMS(pre calc_process(1))'!I66),"")</f>
        <v/>
      </c>
      <c r="J66" s="133" t="str">
        <f>IF(ISNUMBER(J$59),IF(J$59-1-$C66&lt;0,"",$D66*$B$60*'PMS(pre calc_process(1))'!J66),"")</f>
        <v/>
      </c>
      <c r="K66" s="133">
        <f>IF(ISNUMBER(K$59),IF(K$59-1-$C66&lt;0,"",$D66*$B$60*'PMS(pre calc_process(1))'!K66),"")</f>
        <v>0</v>
      </c>
      <c r="L66" s="133">
        <f>IF(ISNUMBER(L$59),IF(L$59-1-$C66&lt;0,"",$D66*$B$60*'PMS(pre calc_process(1))'!L66),"")</f>
        <v>0</v>
      </c>
      <c r="M66" s="133">
        <f>IF(ISNUMBER(M$59),IF(M$59-1-$C66&lt;0,"",$D66*$B$60*'PMS(pre calc_process(1))'!M66),"")</f>
        <v>0</v>
      </c>
      <c r="N66" s="164" t="str">
        <f>IF(ISNUMBER(N$59),IF(N$59-1-$C66&lt;0,"",$D66*$B$60*'PMS(pre calc_process(1))'!N66),"")</f>
        <v/>
      </c>
    </row>
    <row r="67" spans="1:14" ht="18" x14ac:dyDescent="0.2">
      <c r="A67" s="241"/>
      <c r="B67" s="250"/>
      <c r="C67" s="131">
        <f t="shared" si="24"/>
        <v>8</v>
      </c>
      <c r="D67" s="132">
        <f>'PMS(input_separete)'!F61</f>
        <v>0</v>
      </c>
      <c r="E67" s="133" t="str">
        <f>IF(ISNUMBER(E$59),IF(E$59-1-$C67&lt;0,"",$D67*$B$60*'PMS(pre calc_process(1))'!E67),"")</f>
        <v/>
      </c>
      <c r="F67" s="133" t="str">
        <f>IF(ISNUMBER(F$59),IF(F$59-1-$C67&lt;0,"",$D67*$B$60*'PMS(pre calc_process(1))'!F67),"")</f>
        <v/>
      </c>
      <c r="G67" s="133" t="str">
        <f>IF(ISNUMBER(G$59),IF(G$59-1-$C67&lt;0,"",$D67*$B$60*'PMS(pre calc_process(1))'!G67),"")</f>
        <v/>
      </c>
      <c r="H67" s="133" t="str">
        <f>IF(ISNUMBER(H$59),IF(H$59-1-$C67&lt;0,"",$D67*$B$60*'PMS(pre calc_process(1))'!H67),"")</f>
        <v/>
      </c>
      <c r="I67" s="133" t="str">
        <f>IF(ISNUMBER(I$59),IF(I$59-1-$C67&lt;0,"",$D67*$B$60*'PMS(pre calc_process(1))'!I67),"")</f>
        <v/>
      </c>
      <c r="J67" s="133" t="str">
        <f>IF(ISNUMBER(J$59),IF(J$59-1-$C67&lt;0,"",$D67*$B$60*'PMS(pre calc_process(1))'!J67),"")</f>
        <v/>
      </c>
      <c r="K67" s="133" t="str">
        <f>IF(ISNUMBER(K$59),IF(K$59-1-$C67&lt;0,"",$D67*$B$60*'PMS(pre calc_process(1))'!K67),"")</f>
        <v/>
      </c>
      <c r="L67" s="133">
        <f>IF(ISNUMBER(L$59),IF(L$59-1-$C67&lt;0,"",$D67*$B$60*'PMS(pre calc_process(1))'!L67),"")</f>
        <v>0</v>
      </c>
      <c r="M67" s="133">
        <f>IF(ISNUMBER(M$59),IF(M$59-1-$C67&lt;0,"",$D67*$B$60*'PMS(pre calc_process(1))'!M67),"")</f>
        <v>0</v>
      </c>
      <c r="N67" s="164" t="str">
        <f>IF(ISNUMBER(N$59),IF(N$59-1-$C67&lt;0,"",$D67*$B$60*'PMS(pre calc_process(1))'!N67),"")</f>
        <v/>
      </c>
    </row>
    <row r="68" spans="1:14" ht="18" x14ac:dyDescent="0.2">
      <c r="A68" s="241"/>
      <c r="B68" s="250"/>
      <c r="C68" s="131">
        <f t="shared" si="24"/>
        <v>9</v>
      </c>
      <c r="D68" s="132">
        <f>'PMS(input_separete)'!F68</f>
        <v>0</v>
      </c>
      <c r="E68" s="133" t="str">
        <f>IF(ISNUMBER(E$59),IF(E$59-1-$C68&lt;0,"",$D68*$B$60*'PMS(pre calc_process(1))'!E68),"")</f>
        <v/>
      </c>
      <c r="F68" s="133" t="str">
        <f>IF(ISNUMBER(F$59),IF(F$59-1-$C68&lt;0,"",$D68*$B$60*'PMS(pre calc_process(1))'!F68),"")</f>
        <v/>
      </c>
      <c r="G68" s="133" t="str">
        <f>IF(ISNUMBER(G$59),IF(G$59-1-$C68&lt;0,"",$D68*$B$60*'PMS(pre calc_process(1))'!G68),"")</f>
        <v/>
      </c>
      <c r="H68" s="133" t="str">
        <f>IF(ISNUMBER(H$59),IF(H$59-1-$C68&lt;0,"",$D68*$B$60*'PMS(pre calc_process(1))'!H68),"")</f>
        <v/>
      </c>
      <c r="I68" s="133" t="str">
        <f>IF(ISNUMBER(I$59),IF(I$59-1-$C68&lt;0,"",$D68*$B$60*'PMS(pre calc_process(1))'!I68),"")</f>
        <v/>
      </c>
      <c r="J68" s="133" t="str">
        <f>IF(ISNUMBER(J$59),IF(J$59-1-$C68&lt;0,"",$D68*$B$60*'PMS(pre calc_process(1))'!J68),"")</f>
        <v/>
      </c>
      <c r="K68" s="133" t="str">
        <f>IF(ISNUMBER(K$59),IF(K$59-1-$C68&lt;0,"",$D68*$B$60*'PMS(pre calc_process(1))'!K68),"")</f>
        <v/>
      </c>
      <c r="L68" s="133" t="str">
        <f>IF(ISNUMBER(L$59),IF(L$59-1-$C68&lt;0,"",$D68*$B$60*'PMS(pre calc_process(1))'!L68),"")</f>
        <v/>
      </c>
      <c r="M68" s="133">
        <f>IF(ISNUMBER(M$59),IF(M$59-1-$C68&lt;0,"",$D68*$B$60*'PMS(pre calc_process(1))'!M68),"")</f>
        <v>0</v>
      </c>
      <c r="N68" s="164" t="str">
        <f>IF(ISNUMBER(N$59),IF(N$59-1-$C68&lt;0,"",$D68*$B$60*'PMS(pre calc_process(1))'!N68),"")</f>
        <v/>
      </c>
    </row>
    <row r="69" spans="1:14" ht="18" x14ac:dyDescent="0.2">
      <c r="A69" s="241"/>
      <c r="B69" s="250"/>
      <c r="C69" s="131">
        <f t="shared" si="24"/>
        <v>10</v>
      </c>
      <c r="D69" s="132">
        <f>'PMS(input_separete)'!F75</f>
        <v>0</v>
      </c>
      <c r="E69" s="133" t="str">
        <f>IF(ISNUMBER(E$59),IF(E$59-1-$C69&lt;0,"",$D69*$B$60*'PMS(pre calc_process(1))'!E69),"")</f>
        <v/>
      </c>
      <c r="F69" s="133" t="str">
        <f>IF(ISNUMBER(F$59),IF(F$59-1-$C69&lt;0,"",$D69*$B$60*'PMS(pre calc_process(1))'!F69),"")</f>
        <v/>
      </c>
      <c r="G69" s="133" t="str">
        <f>IF(ISNUMBER(G$59),IF(G$59-1-$C69&lt;0,"",$D69*$B$60*'PMS(pre calc_process(1))'!G69),"")</f>
        <v/>
      </c>
      <c r="H69" s="133" t="str">
        <f>IF(ISNUMBER(H$59),IF(H$59-1-$C69&lt;0,"",$D69*$B$60*'PMS(pre calc_process(1))'!H69),"")</f>
        <v/>
      </c>
      <c r="I69" s="133" t="str">
        <f>IF(ISNUMBER(I$59),IF(I$59-1-$C69&lt;0,"",$D69*$B$60*'PMS(pre calc_process(1))'!I69),"")</f>
        <v/>
      </c>
      <c r="J69" s="133" t="str">
        <f>IF(ISNUMBER(J$59),IF(J$59-1-$C69&lt;0,"",$D69*$B$60*'PMS(pre calc_process(1))'!J69),"")</f>
        <v/>
      </c>
      <c r="K69" s="133" t="str">
        <f>IF(ISNUMBER(K$59),IF(K$59-1-$C69&lt;0,"",$D69*$B$60*'PMS(pre calc_process(1))'!K69),"")</f>
        <v/>
      </c>
      <c r="L69" s="133" t="str">
        <f>IF(ISNUMBER(L$59),IF(L$59-1-$C69&lt;0,"",$D69*$B$60*'PMS(pre calc_process(1))'!L69),"")</f>
        <v/>
      </c>
      <c r="M69" s="133" t="str">
        <f>IF(ISNUMBER(M$59),IF(M$59-1-$C69&lt;0,"",$D69*$B$60*'PMS(pre calc_process(1))'!M69),"")</f>
        <v/>
      </c>
      <c r="N69" s="164" t="str">
        <f>IF(ISNUMBER(N$59),IF(N$59-1-$C69&lt;0,"",$D69*$B$60*'PMS(pre calc_process(1))'!N69),"")</f>
        <v/>
      </c>
    </row>
    <row r="70" spans="1:14" ht="18" x14ac:dyDescent="0.2">
      <c r="A70" s="242"/>
      <c r="B70" s="165"/>
      <c r="C70" s="166" t="s">
        <v>58</v>
      </c>
      <c r="D70" s="167"/>
      <c r="E70" s="168">
        <f>SUM(E60:E69)</f>
        <v>0</v>
      </c>
      <c r="F70" s="168">
        <f t="shared" ref="F70" si="25">SUM(F60:F69)</f>
        <v>0</v>
      </c>
      <c r="G70" s="168">
        <f t="shared" ref="G70" si="26">SUM(G60:G69)</f>
        <v>0</v>
      </c>
      <c r="H70" s="168">
        <f t="shared" ref="H70" si="27">SUM(H60:H69)</f>
        <v>0</v>
      </c>
      <c r="I70" s="168">
        <f t="shared" ref="I70" si="28">SUM(I60:I69)</f>
        <v>0</v>
      </c>
      <c r="J70" s="168">
        <f t="shared" ref="J70" si="29">SUM(J60:J69)</f>
        <v>0</v>
      </c>
      <c r="K70" s="168">
        <f t="shared" ref="K70" si="30">SUM(K60:K69)</f>
        <v>0</v>
      </c>
      <c r="L70" s="168">
        <f t="shared" ref="L70" si="31">SUM(L60:L69)</f>
        <v>0</v>
      </c>
      <c r="M70" s="168">
        <f t="shared" ref="M70" si="32">SUM(M60:M69)</f>
        <v>0</v>
      </c>
      <c r="N70" s="169">
        <f t="shared" ref="N70" si="33">SUM(N60:N69)</f>
        <v>0</v>
      </c>
    </row>
    <row r="71" spans="1:14" x14ac:dyDescent="0.2">
      <c r="A71" s="142"/>
      <c r="B71" s="142"/>
      <c r="C71" s="142"/>
      <c r="D71" s="142"/>
      <c r="E71" s="142"/>
      <c r="F71" s="142"/>
      <c r="G71" s="142"/>
      <c r="H71" s="142"/>
      <c r="I71" s="142"/>
      <c r="J71" s="142"/>
      <c r="K71" s="142"/>
      <c r="L71" s="142"/>
      <c r="M71" s="142"/>
      <c r="N71" s="142"/>
    </row>
    <row r="72" spans="1:14" ht="18" x14ac:dyDescent="0.2">
      <c r="A72" s="116" t="s">
        <v>270</v>
      </c>
      <c r="B72" s="7"/>
      <c r="C72" s="7"/>
      <c r="D72" s="42"/>
      <c r="E72" s="37"/>
      <c r="F72" s="37"/>
      <c r="G72" s="37"/>
      <c r="H72" s="37"/>
      <c r="I72" s="37"/>
      <c r="J72" s="37"/>
      <c r="K72" s="37"/>
      <c r="L72" s="37"/>
      <c r="M72" s="37"/>
      <c r="N72" s="37"/>
    </row>
    <row r="73" spans="1:14" ht="34.75" customHeight="1" x14ac:dyDescent="0.2">
      <c r="A73" s="141" t="s">
        <v>25</v>
      </c>
      <c r="B73" s="157" t="s">
        <v>244</v>
      </c>
      <c r="C73" s="158"/>
      <c r="D73" s="159" t="s">
        <v>245</v>
      </c>
      <c r="E73" s="243" t="s">
        <v>246</v>
      </c>
      <c r="F73" s="244"/>
      <c r="G73" s="244"/>
      <c r="H73" s="244"/>
      <c r="I73" s="244"/>
      <c r="J73" s="244"/>
      <c r="K73" s="244"/>
      <c r="L73" s="244"/>
      <c r="M73" s="244"/>
      <c r="N73" s="245"/>
    </row>
    <row r="74" spans="1:14" ht="183.75" customHeight="1" x14ac:dyDescent="0.2">
      <c r="A74" s="141" t="s">
        <v>24</v>
      </c>
      <c r="B74" s="160" t="s">
        <v>271</v>
      </c>
      <c r="C74" s="120"/>
      <c r="D74" s="129" t="s">
        <v>272</v>
      </c>
      <c r="E74" s="246" t="s">
        <v>275</v>
      </c>
      <c r="F74" s="247"/>
      <c r="G74" s="247"/>
      <c r="H74" s="247"/>
      <c r="I74" s="247"/>
      <c r="J74" s="247"/>
      <c r="K74" s="247"/>
      <c r="L74" s="247"/>
      <c r="M74" s="247"/>
      <c r="N74" s="248"/>
    </row>
    <row r="75" spans="1:14" ht="18" x14ac:dyDescent="0.2">
      <c r="A75" s="141" t="s">
        <v>1</v>
      </c>
      <c r="B75" s="161" t="s">
        <v>63</v>
      </c>
      <c r="C75" s="120"/>
      <c r="D75" s="128" t="s">
        <v>62</v>
      </c>
      <c r="E75" s="246" t="s">
        <v>110</v>
      </c>
      <c r="F75" s="247"/>
      <c r="G75" s="247"/>
      <c r="H75" s="247"/>
      <c r="I75" s="247"/>
      <c r="J75" s="247"/>
      <c r="K75" s="247"/>
      <c r="L75" s="247"/>
      <c r="M75" s="247"/>
      <c r="N75" s="248"/>
    </row>
    <row r="76" spans="1:14" ht="36" x14ac:dyDescent="0.2">
      <c r="A76" s="143"/>
      <c r="B76" s="162"/>
      <c r="C76" s="130" t="s">
        <v>148</v>
      </c>
      <c r="D76" s="123"/>
      <c r="E76" s="123">
        <f>E59</f>
        <v>2</v>
      </c>
      <c r="F76" s="123">
        <f t="shared" ref="F76:M76" si="34">F59</f>
        <v>3</v>
      </c>
      <c r="G76" s="123">
        <f t="shared" si="34"/>
        <v>4</v>
      </c>
      <c r="H76" s="123">
        <f t="shared" si="34"/>
        <v>5</v>
      </c>
      <c r="I76" s="123">
        <f t="shared" si="34"/>
        <v>6</v>
      </c>
      <c r="J76" s="123">
        <f t="shared" si="34"/>
        <v>7</v>
      </c>
      <c r="K76" s="123">
        <f t="shared" si="34"/>
        <v>8</v>
      </c>
      <c r="L76" s="123">
        <f t="shared" si="34"/>
        <v>9</v>
      </c>
      <c r="M76" s="123">
        <f t="shared" si="34"/>
        <v>10</v>
      </c>
      <c r="N76" s="163" t="str">
        <f t="shared" ref="N76" si="35">N59</f>
        <v>-</v>
      </c>
    </row>
    <row r="77" spans="1:14" ht="18" x14ac:dyDescent="0.2">
      <c r="A77" s="226" t="s">
        <v>57</v>
      </c>
      <c r="B77" s="249">
        <f>'PMS(input_separete)'!G13</f>
        <v>0.24</v>
      </c>
      <c r="C77" s="131">
        <f t="shared" ref="C77:C86" si="36">C60</f>
        <v>1</v>
      </c>
      <c r="D77" s="132">
        <f>'PMS(input_separete)'!F13</f>
        <v>0</v>
      </c>
      <c r="E77" s="133">
        <f>IF(ISNUMBER(E$76),IF(E$76-1-$C77&lt;0,"",$D77*$B$77*'PMS(pre calc_process(1))'!E77),"")</f>
        <v>0</v>
      </c>
      <c r="F77" s="133">
        <f>IF(ISNUMBER(F$76),IF(F$76-1-$C77&lt;0,"",$D77*$B$77*'PMS(pre calc_process(1))'!F77),"")</f>
        <v>0</v>
      </c>
      <c r="G77" s="133">
        <f>IF(ISNUMBER(G$76),IF(G$76-1-$C77&lt;0,"",$D77*$B$77*'PMS(pre calc_process(1))'!G77),"")</f>
        <v>0</v>
      </c>
      <c r="H77" s="133">
        <f>IF(ISNUMBER(H$76),IF(H$76-1-$C77&lt;0,"",$D77*$B$77*'PMS(pre calc_process(1))'!H77),"")</f>
        <v>0</v>
      </c>
      <c r="I77" s="133">
        <f>IF(ISNUMBER(I$76),IF(I$76-1-$C77&lt;0,"",$D77*$B$77*'PMS(pre calc_process(1))'!I77),"")</f>
        <v>0</v>
      </c>
      <c r="J77" s="133">
        <f>IF(ISNUMBER(J$76),IF(J$76-1-$C77&lt;0,"",$D77*$B$77*'PMS(pre calc_process(1))'!J77),"")</f>
        <v>0</v>
      </c>
      <c r="K77" s="133">
        <f>IF(ISNUMBER(K$76),IF(K$76-1-$C77&lt;0,"",$D77*$B$77*'PMS(pre calc_process(1))'!K77),"")</f>
        <v>0</v>
      </c>
      <c r="L77" s="133">
        <f>IF(ISNUMBER(L$76),IF(L$76-1-$C77&lt;0,"",$D77*$B$77*'PMS(pre calc_process(1))'!L77),"")</f>
        <v>0</v>
      </c>
      <c r="M77" s="133">
        <f>IF(ISNUMBER(M$76),IF(M$76-1-$C77&lt;0,"",$D77*$B$77*'PMS(pre calc_process(1))'!M77),"")</f>
        <v>0</v>
      </c>
      <c r="N77" s="164" t="str">
        <f>IF(ISNUMBER(N$59),IF(N$59-1-$C77&lt;0,"",$D77*$B$60*'PMS(pre calc_process(1))'!N77),"")</f>
        <v/>
      </c>
    </row>
    <row r="78" spans="1:14" ht="18" x14ac:dyDescent="0.2">
      <c r="A78" s="241"/>
      <c r="B78" s="250"/>
      <c r="C78" s="131">
        <f t="shared" si="36"/>
        <v>2</v>
      </c>
      <c r="D78" s="132">
        <f>'PMS(input_separete)'!F20</f>
        <v>0</v>
      </c>
      <c r="E78" s="133" t="str">
        <f>IF(ISNUMBER(E$76),IF(E$76-1-$C78&lt;0,"",$D78*$B$77*'PMS(pre calc_process(1))'!E78),"")</f>
        <v/>
      </c>
      <c r="F78" s="133">
        <f>IF(ISNUMBER(F$76),IF(F$76-1-$C78&lt;0,"",$D78*$B$77*'PMS(pre calc_process(1))'!F78),"")</f>
        <v>0</v>
      </c>
      <c r="G78" s="133">
        <f>IF(ISNUMBER(G$76),IF(G$76-1-$C78&lt;0,"",$D78*$B$77*'PMS(pre calc_process(1))'!G78),"")</f>
        <v>0</v>
      </c>
      <c r="H78" s="133">
        <f>IF(ISNUMBER(H$76),IF(H$76-1-$C78&lt;0,"",$D78*$B$77*'PMS(pre calc_process(1))'!H78),"")</f>
        <v>0</v>
      </c>
      <c r="I78" s="133">
        <f>IF(ISNUMBER(I$76),IF(I$76-1-$C78&lt;0,"",$D78*$B$77*'PMS(pre calc_process(1))'!I78),"")</f>
        <v>0</v>
      </c>
      <c r="J78" s="133">
        <f>IF(ISNUMBER(J$76),IF(J$76-1-$C78&lt;0,"",$D78*$B$77*'PMS(pre calc_process(1))'!J78),"")</f>
        <v>0</v>
      </c>
      <c r="K78" s="133">
        <f>IF(ISNUMBER(K$76),IF(K$76-1-$C78&lt;0,"",$D78*$B$77*'PMS(pre calc_process(1))'!K78),"")</f>
        <v>0</v>
      </c>
      <c r="L78" s="133">
        <f>IF(ISNUMBER(L$76),IF(L$76-1-$C78&lt;0,"",$D78*$B$77*'PMS(pre calc_process(1))'!L78),"")</f>
        <v>0</v>
      </c>
      <c r="M78" s="133">
        <f>IF(ISNUMBER(M$76),IF(M$76-1-$C78&lt;0,"",$D78*$B$77*'PMS(pre calc_process(1))'!M78),"")</f>
        <v>0</v>
      </c>
      <c r="N78" s="164" t="str">
        <f>IF(ISNUMBER(N$59),IF(N$59-1-$C78&lt;0,"",$D78*$B$60*'PMS(pre calc_process(1))'!N78),"")</f>
        <v/>
      </c>
    </row>
    <row r="79" spans="1:14" ht="18" x14ac:dyDescent="0.2">
      <c r="A79" s="241"/>
      <c r="B79" s="250"/>
      <c r="C79" s="131">
        <f t="shared" si="36"/>
        <v>3</v>
      </c>
      <c r="D79" s="132">
        <f>'PMS(input_separete)'!F27</f>
        <v>0</v>
      </c>
      <c r="E79" s="133" t="str">
        <f>IF(ISNUMBER(E$76),IF(E$76-1-$C79&lt;0,"",$D79*$B$77*'PMS(pre calc_process(1))'!E79),"")</f>
        <v/>
      </c>
      <c r="F79" s="133" t="str">
        <f>IF(ISNUMBER(F$76),IF(F$76-1-$C79&lt;0,"",$D79*$B$77*'PMS(pre calc_process(1))'!F79),"")</f>
        <v/>
      </c>
      <c r="G79" s="133">
        <f>IF(ISNUMBER(G$76),IF(G$76-1-$C79&lt;0,"",$D79*$B$77*'PMS(pre calc_process(1))'!G79),"")</f>
        <v>0</v>
      </c>
      <c r="H79" s="133">
        <f>IF(ISNUMBER(H$76),IF(H$76-1-$C79&lt;0,"",$D79*$B$77*'PMS(pre calc_process(1))'!H79),"")</f>
        <v>0</v>
      </c>
      <c r="I79" s="133">
        <f>IF(ISNUMBER(I$76),IF(I$76-1-$C79&lt;0,"",$D79*$B$77*'PMS(pre calc_process(1))'!I79),"")</f>
        <v>0</v>
      </c>
      <c r="J79" s="133">
        <f>IF(ISNUMBER(J$76),IF(J$76-1-$C79&lt;0,"",$D79*$B$77*'PMS(pre calc_process(1))'!J79),"")</f>
        <v>0</v>
      </c>
      <c r="K79" s="133">
        <f>IF(ISNUMBER(K$76),IF(K$76-1-$C79&lt;0,"",$D79*$B$77*'PMS(pre calc_process(1))'!K79),"")</f>
        <v>0</v>
      </c>
      <c r="L79" s="133">
        <f>IF(ISNUMBER(L$76),IF(L$76-1-$C79&lt;0,"",$D79*$B$77*'PMS(pre calc_process(1))'!L79),"")</f>
        <v>0</v>
      </c>
      <c r="M79" s="133">
        <f>IF(ISNUMBER(M$76),IF(M$76-1-$C79&lt;0,"",$D79*$B$77*'PMS(pre calc_process(1))'!M79),"")</f>
        <v>0</v>
      </c>
      <c r="N79" s="164" t="str">
        <f>IF(ISNUMBER(N$59),IF(N$59-1-$C79&lt;0,"",$D79*$B$60*'PMS(pre calc_process(1))'!N79),"")</f>
        <v/>
      </c>
    </row>
    <row r="80" spans="1:14" ht="18" x14ac:dyDescent="0.2">
      <c r="A80" s="241"/>
      <c r="B80" s="250"/>
      <c r="C80" s="131">
        <f t="shared" si="36"/>
        <v>4</v>
      </c>
      <c r="D80" s="132">
        <f>'PMS(input_separete)'!F34</f>
        <v>0</v>
      </c>
      <c r="E80" s="133" t="str">
        <f>IF(ISNUMBER(E$76),IF(E$76-1-$C80&lt;0,"",$D80*$B$77*'PMS(pre calc_process(1))'!E80),"")</f>
        <v/>
      </c>
      <c r="F80" s="133" t="str">
        <f>IF(ISNUMBER(F$76),IF(F$76-1-$C80&lt;0,"",$D80*$B$77*'PMS(pre calc_process(1))'!F80),"")</f>
        <v/>
      </c>
      <c r="G80" s="133" t="str">
        <f>IF(ISNUMBER(G$76),IF(G$76-1-$C80&lt;0,"",$D80*$B$77*'PMS(pre calc_process(1))'!G80),"")</f>
        <v/>
      </c>
      <c r="H80" s="133">
        <f>IF(ISNUMBER(H$76),IF(H$76-1-$C80&lt;0,"",$D80*$B$77*'PMS(pre calc_process(1))'!H80),"")</f>
        <v>0</v>
      </c>
      <c r="I80" s="133">
        <f>IF(ISNUMBER(I$76),IF(I$76-1-$C80&lt;0,"",$D80*$B$77*'PMS(pre calc_process(1))'!I80),"")</f>
        <v>0</v>
      </c>
      <c r="J80" s="133">
        <f>IF(ISNUMBER(J$76),IF(J$76-1-$C80&lt;0,"",$D80*$B$77*'PMS(pre calc_process(1))'!J80),"")</f>
        <v>0</v>
      </c>
      <c r="K80" s="133">
        <f>IF(ISNUMBER(K$76),IF(K$76-1-$C80&lt;0,"",$D80*$B$77*'PMS(pre calc_process(1))'!K80),"")</f>
        <v>0</v>
      </c>
      <c r="L80" s="133">
        <f>IF(ISNUMBER(L$76),IF(L$76-1-$C80&lt;0,"",$D80*$B$77*'PMS(pre calc_process(1))'!L80),"")</f>
        <v>0</v>
      </c>
      <c r="M80" s="133">
        <f>IF(ISNUMBER(M$76),IF(M$76-1-$C80&lt;0,"",$D80*$B$77*'PMS(pre calc_process(1))'!M80),"")</f>
        <v>0</v>
      </c>
      <c r="N80" s="164" t="str">
        <f>IF(ISNUMBER(N$59),IF(N$59-1-$C80&lt;0,"",$D80*$B$60*'PMS(pre calc_process(1))'!N80),"")</f>
        <v/>
      </c>
    </row>
    <row r="81" spans="1:14" ht="18" x14ac:dyDescent="0.2">
      <c r="A81" s="241"/>
      <c r="B81" s="250"/>
      <c r="C81" s="131">
        <f t="shared" si="36"/>
        <v>5</v>
      </c>
      <c r="D81" s="132">
        <f>'PMS(input_separete)'!F41</f>
        <v>0</v>
      </c>
      <c r="E81" s="133" t="str">
        <f>IF(ISNUMBER(E$76),IF(E$76-1-$C81&lt;0,"",$D81*$B$77*'PMS(pre calc_process(1))'!E81),"")</f>
        <v/>
      </c>
      <c r="F81" s="133" t="str">
        <f>IF(ISNUMBER(F$76),IF(F$76-1-$C81&lt;0,"",$D81*$B$77*'PMS(pre calc_process(1))'!F81),"")</f>
        <v/>
      </c>
      <c r="G81" s="133" t="str">
        <f>IF(ISNUMBER(G$76),IF(G$76-1-$C81&lt;0,"",$D81*$B$77*'PMS(pre calc_process(1))'!G81),"")</f>
        <v/>
      </c>
      <c r="H81" s="133" t="str">
        <f>IF(ISNUMBER(H$76),IF(H$76-1-$C81&lt;0,"",$D81*$B$77*'PMS(pre calc_process(1))'!H81),"")</f>
        <v/>
      </c>
      <c r="I81" s="133">
        <f>IF(ISNUMBER(I$76),IF(I$76-1-$C81&lt;0,"",$D81*$B$77*'PMS(pre calc_process(1))'!I81),"")</f>
        <v>0</v>
      </c>
      <c r="J81" s="133">
        <f>IF(ISNUMBER(J$76),IF(J$76-1-$C81&lt;0,"",$D81*$B$77*'PMS(pre calc_process(1))'!J81),"")</f>
        <v>0</v>
      </c>
      <c r="K81" s="133">
        <f>IF(ISNUMBER(K$76),IF(K$76-1-$C81&lt;0,"",$D81*$B$77*'PMS(pre calc_process(1))'!K81),"")</f>
        <v>0</v>
      </c>
      <c r="L81" s="133">
        <f>IF(ISNUMBER(L$76),IF(L$76-1-$C81&lt;0,"",$D81*$B$77*'PMS(pre calc_process(1))'!L81),"")</f>
        <v>0</v>
      </c>
      <c r="M81" s="133">
        <f>IF(ISNUMBER(M$76),IF(M$76-1-$C81&lt;0,"",$D81*$B$77*'PMS(pre calc_process(1))'!M81),"")</f>
        <v>0</v>
      </c>
      <c r="N81" s="164" t="str">
        <f>IF(ISNUMBER(N$59),IF(N$59-1-$C81&lt;0,"",$D81*$B$60*'PMS(pre calc_process(1))'!N81),"")</f>
        <v/>
      </c>
    </row>
    <row r="82" spans="1:14" ht="18" x14ac:dyDescent="0.2">
      <c r="A82" s="241"/>
      <c r="B82" s="250"/>
      <c r="C82" s="131">
        <f t="shared" si="36"/>
        <v>6</v>
      </c>
      <c r="D82" s="132">
        <f>'PMS(input_separete)'!F48</f>
        <v>0</v>
      </c>
      <c r="E82" s="133" t="str">
        <f>IF(ISNUMBER(E$76),IF(E$76-1-$C82&lt;0,"",$D82*$B$77*'PMS(pre calc_process(1))'!E82),"")</f>
        <v/>
      </c>
      <c r="F82" s="133" t="str">
        <f>IF(ISNUMBER(F$76),IF(F$76-1-$C82&lt;0,"",$D82*$B$77*'PMS(pre calc_process(1))'!F82),"")</f>
        <v/>
      </c>
      <c r="G82" s="133" t="str">
        <f>IF(ISNUMBER(G$76),IF(G$76-1-$C82&lt;0,"",$D82*$B$77*'PMS(pre calc_process(1))'!G82),"")</f>
        <v/>
      </c>
      <c r="H82" s="133" t="str">
        <f>IF(ISNUMBER(H$76),IF(H$76-1-$C82&lt;0,"",$D82*$B$77*'PMS(pre calc_process(1))'!H82),"")</f>
        <v/>
      </c>
      <c r="I82" s="133" t="str">
        <f>IF(ISNUMBER(I$76),IF(I$76-1-$C82&lt;0,"",$D82*$B$77*'PMS(pre calc_process(1))'!I82),"")</f>
        <v/>
      </c>
      <c r="J82" s="133">
        <f>IF(ISNUMBER(J$76),IF(J$76-1-$C82&lt;0,"",$D82*$B$77*'PMS(pre calc_process(1))'!J82),"")</f>
        <v>0</v>
      </c>
      <c r="K82" s="133">
        <f>IF(ISNUMBER(K$76),IF(K$76-1-$C82&lt;0,"",$D82*$B$77*'PMS(pre calc_process(1))'!K82),"")</f>
        <v>0</v>
      </c>
      <c r="L82" s="133">
        <f>IF(ISNUMBER(L$76),IF(L$76-1-$C82&lt;0,"",$D82*$B$77*'PMS(pre calc_process(1))'!L82),"")</f>
        <v>0</v>
      </c>
      <c r="M82" s="133">
        <f>IF(ISNUMBER(M$76),IF(M$76-1-$C82&lt;0,"",$D82*$B$77*'PMS(pre calc_process(1))'!M82),"")</f>
        <v>0</v>
      </c>
      <c r="N82" s="164" t="str">
        <f>IF(ISNUMBER(N$59),IF(N$59-1-$C82&lt;0,"",$D82*$B$60*'PMS(pre calc_process(1))'!N82),"")</f>
        <v/>
      </c>
    </row>
    <row r="83" spans="1:14" ht="18" x14ac:dyDescent="0.2">
      <c r="A83" s="241"/>
      <c r="B83" s="250"/>
      <c r="C83" s="131">
        <f t="shared" si="36"/>
        <v>7</v>
      </c>
      <c r="D83" s="132">
        <f>'PMS(input_separete)'!F55</f>
        <v>0</v>
      </c>
      <c r="E83" s="133" t="str">
        <f>IF(ISNUMBER(E$76),IF(E$76-1-$C83&lt;0,"",$D83*$B$77*'PMS(pre calc_process(1))'!E83),"")</f>
        <v/>
      </c>
      <c r="F83" s="133" t="str">
        <f>IF(ISNUMBER(F$76),IF(F$76-1-$C83&lt;0,"",$D83*$B$77*'PMS(pre calc_process(1))'!F83),"")</f>
        <v/>
      </c>
      <c r="G83" s="133" t="str">
        <f>IF(ISNUMBER(G$76),IF(G$76-1-$C83&lt;0,"",$D83*$B$77*'PMS(pre calc_process(1))'!G83),"")</f>
        <v/>
      </c>
      <c r="H83" s="133" t="str">
        <f>IF(ISNUMBER(H$76),IF(H$76-1-$C83&lt;0,"",$D83*$B$77*'PMS(pre calc_process(1))'!H83),"")</f>
        <v/>
      </c>
      <c r="I83" s="133" t="str">
        <f>IF(ISNUMBER(I$76),IF(I$76-1-$C83&lt;0,"",$D83*$B$77*'PMS(pre calc_process(1))'!I83),"")</f>
        <v/>
      </c>
      <c r="J83" s="133" t="str">
        <f>IF(ISNUMBER(J$76),IF(J$76-1-$C83&lt;0,"",$D83*$B$77*'PMS(pre calc_process(1))'!J83),"")</f>
        <v/>
      </c>
      <c r="K83" s="133">
        <f>IF(ISNUMBER(K$76),IF(K$76-1-$C83&lt;0,"",$D83*$B$77*'PMS(pre calc_process(1))'!K83),"")</f>
        <v>0</v>
      </c>
      <c r="L83" s="133">
        <f>IF(ISNUMBER(L$76),IF(L$76-1-$C83&lt;0,"",$D83*$B$77*'PMS(pre calc_process(1))'!L83),"")</f>
        <v>0</v>
      </c>
      <c r="M83" s="133">
        <f>IF(ISNUMBER(M$76),IF(M$76-1-$C83&lt;0,"",$D83*$B$77*'PMS(pre calc_process(1))'!M83),"")</f>
        <v>0</v>
      </c>
      <c r="N83" s="164" t="str">
        <f>IF(ISNUMBER(N$59),IF(N$59-1-$C83&lt;0,"",$D83*$B$60*'PMS(pre calc_process(1))'!N83),"")</f>
        <v/>
      </c>
    </row>
    <row r="84" spans="1:14" ht="18" x14ac:dyDescent="0.2">
      <c r="A84" s="241"/>
      <c r="B84" s="250"/>
      <c r="C84" s="131">
        <f t="shared" si="36"/>
        <v>8</v>
      </c>
      <c r="D84" s="132">
        <f>'PMS(input_separete)'!F62</f>
        <v>0</v>
      </c>
      <c r="E84" s="133" t="str">
        <f>IF(ISNUMBER(E$76),IF(E$76-1-$C84&lt;0,"",$D84*$B$77*'PMS(pre calc_process(1))'!E84),"")</f>
        <v/>
      </c>
      <c r="F84" s="133" t="str">
        <f>IF(ISNUMBER(F$76),IF(F$76-1-$C84&lt;0,"",$D84*$B$77*'PMS(pre calc_process(1))'!F84),"")</f>
        <v/>
      </c>
      <c r="G84" s="133" t="str">
        <f>IF(ISNUMBER(G$76),IF(G$76-1-$C84&lt;0,"",$D84*$B$77*'PMS(pre calc_process(1))'!G84),"")</f>
        <v/>
      </c>
      <c r="H84" s="133" t="str">
        <f>IF(ISNUMBER(H$76),IF(H$76-1-$C84&lt;0,"",$D84*$B$77*'PMS(pre calc_process(1))'!H84),"")</f>
        <v/>
      </c>
      <c r="I84" s="133" t="str">
        <f>IF(ISNUMBER(I$76),IF(I$76-1-$C84&lt;0,"",$D84*$B$77*'PMS(pre calc_process(1))'!I84),"")</f>
        <v/>
      </c>
      <c r="J84" s="133" t="str">
        <f>IF(ISNUMBER(J$76),IF(J$76-1-$C84&lt;0,"",$D84*$B$77*'PMS(pre calc_process(1))'!J84),"")</f>
        <v/>
      </c>
      <c r="K84" s="133" t="str">
        <f>IF(ISNUMBER(K$76),IF(K$76-1-$C84&lt;0,"",$D84*$B$77*'PMS(pre calc_process(1))'!K84),"")</f>
        <v/>
      </c>
      <c r="L84" s="133">
        <f>IF(ISNUMBER(L$76),IF(L$76-1-$C84&lt;0,"",$D84*$B$77*'PMS(pre calc_process(1))'!L84),"")</f>
        <v>0</v>
      </c>
      <c r="M84" s="133">
        <f>IF(ISNUMBER(M$76),IF(M$76-1-$C84&lt;0,"",$D84*$B$77*'PMS(pre calc_process(1))'!M84),"")</f>
        <v>0</v>
      </c>
      <c r="N84" s="164" t="str">
        <f>IF(ISNUMBER(N$59),IF(N$59-1-$C84&lt;0,"",$D84*$B$60*'PMS(pre calc_process(1))'!N84),"")</f>
        <v/>
      </c>
    </row>
    <row r="85" spans="1:14" ht="18" x14ac:dyDescent="0.2">
      <c r="A85" s="241"/>
      <c r="B85" s="250"/>
      <c r="C85" s="131">
        <f t="shared" si="36"/>
        <v>9</v>
      </c>
      <c r="D85" s="132">
        <f>'PMS(input_separete)'!F69</f>
        <v>0</v>
      </c>
      <c r="E85" s="133" t="str">
        <f>IF(ISNUMBER(E$76),IF(E$76-1-$C85&lt;0,"",$D85*$B$77*'PMS(pre calc_process(1))'!E85),"")</f>
        <v/>
      </c>
      <c r="F85" s="133" t="str">
        <f>IF(ISNUMBER(F$76),IF(F$76-1-$C85&lt;0,"",$D85*$B$77*'PMS(pre calc_process(1))'!F85),"")</f>
        <v/>
      </c>
      <c r="G85" s="133" t="str">
        <f>IF(ISNUMBER(G$76),IF(G$76-1-$C85&lt;0,"",$D85*$B$77*'PMS(pre calc_process(1))'!G85),"")</f>
        <v/>
      </c>
      <c r="H85" s="133" t="str">
        <f>IF(ISNUMBER(H$76),IF(H$76-1-$C85&lt;0,"",$D85*$B$77*'PMS(pre calc_process(1))'!H85),"")</f>
        <v/>
      </c>
      <c r="I85" s="133" t="str">
        <f>IF(ISNUMBER(I$76),IF(I$76-1-$C85&lt;0,"",$D85*$B$77*'PMS(pre calc_process(1))'!I85),"")</f>
        <v/>
      </c>
      <c r="J85" s="133" t="str">
        <f>IF(ISNUMBER(J$76),IF(J$76-1-$C85&lt;0,"",$D85*$B$77*'PMS(pre calc_process(1))'!J85),"")</f>
        <v/>
      </c>
      <c r="K85" s="133" t="str">
        <f>IF(ISNUMBER(K$76),IF(K$76-1-$C85&lt;0,"",$D85*$B$77*'PMS(pre calc_process(1))'!K85),"")</f>
        <v/>
      </c>
      <c r="L85" s="133" t="str">
        <f>IF(ISNUMBER(L$76),IF(L$76-1-$C85&lt;0,"",$D85*$B$77*'PMS(pre calc_process(1))'!L85),"")</f>
        <v/>
      </c>
      <c r="M85" s="133">
        <f>IF(ISNUMBER(M$76),IF(M$76-1-$C85&lt;0,"",$D85*$B$77*'PMS(pre calc_process(1))'!M85),"")</f>
        <v>0</v>
      </c>
      <c r="N85" s="164" t="str">
        <f>IF(ISNUMBER(N$59),IF(N$59-1-$C85&lt;0,"",$D85*$B$60*'PMS(pre calc_process(1))'!N85),"")</f>
        <v/>
      </c>
    </row>
    <row r="86" spans="1:14" ht="18" x14ac:dyDescent="0.2">
      <c r="A86" s="241"/>
      <c r="B86" s="250"/>
      <c r="C86" s="131">
        <f t="shared" si="36"/>
        <v>10</v>
      </c>
      <c r="D86" s="132">
        <f>'PMS(input_separete)'!F76</f>
        <v>0</v>
      </c>
      <c r="E86" s="133" t="str">
        <f>IF(ISNUMBER(E$76),IF(E$76-1-$C86&lt;0,"",$D86*$B$77*'PMS(pre calc_process(1))'!E86),"")</f>
        <v/>
      </c>
      <c r="F86" s="133" t="str">
        <f>IF(ISNUMBER(F$76),IF(F$76-1-$C86&lt;0,"",$D86*$B$77*'PMS(pre calc_process(1))'!F86),"")</f>
        <v/>
      </c>
      <c r="G86" s="133" t="str">
        <f>IF(ISNUMBER(G$76),IF(G$76-1-$C86&lt;0,"",$D86*$B$77*'PMS(pre calc_process(1))'!G86),"")</f>
        <v/>
      </c>
      <c r="H86" s="133" t="str">
        <f>IF(ISNUMBER(H$76),IF(H$76-1-$C86&lt;0,"",$D86*$B$77*'PMS(pre calc_process(1))'!H86),"")</f>
        <v/>
      </c>
      <c r="I86" s="133" t="str">
        <f>IF(ISNUMBER(I$76),IF(I$76-1-$C86&lt;0,"",$D86*$B$77*'PMS(pre calc_process(1))'!I86),"")</f>
        <v/>
      </c>
      <c r="J86" s="133" t="str">
        <f>IF(ISNUMBER(J$76),IF(J$76-1-$C86&lt;0,"",$D86*$B$77*'PMS(pre calc_process(1))'!J86),"")</f>
        <v/>
      </c>
      <c r="K86" s="133" t="str">
        <f>IF(ISNUMBER(K$76),IF(K$76-1-$C86&lt;0,"",$D86*$B$77*'PMS(pre calc_process(1))'!K86),"")</f>
        <v/>
      </c>
      <c r="L86" s="133" t="str">
        <f>IF(ISNUMBER(L$76),IF(L$76-1-$C86&lt;0,"",$D86*$B$77*'PMS(pre calc_process(1))'!L86),"")</f>
        <v/>
      </c>
      <c r="M86" s="133" t="str">
        <f>IF(ISNUMBER(M$76),IF(M$76-1-$C86&lt;0,"",$D86*$B$77*'PMS(pre calc_process(1))'!M86),"")</f>
        <v/>
      </c>
      <c r="N86" s="164" t="str">
        <f>IF(ISNUMBER(N$59),IF(N$59-1-$C86&lt;0,"",$D86*$B$60*'PMS(pre calc_process(1))'!N86),"")</f>
        <v/>
      </c>
    </row>
    <row r="87" spans="1:14" ht="18" x14ac:dyDescent="0.2">
      <c r="A87" s="242"/>
      <c r="B87" s="165"/>
      <c r="C87" s="166" t="s">
        <v>58</v>
      </c>
      <c r="D87" s="167"/>
      <c r="E87" s="168">
        <f>SUM(E77:E86)</f>
        <v>0</v>
      </c>
      <c r="F87" s="168">
        <f t="shared" ref="F87:L87" si="37">SUM(F77:F86)</f>
        <v>0</v>
      </c>
      <c r="G87" s="168">
        <f t="shared" si="37"/>
        <v>0</v>
      </c>
      <c r="H87" s="168">
        <f t="shared" si="37"/>
        <v>0</v>
      </c>
      <c r="I87" s="168">
        <f t="shared" si="37"/>
        <v>0</v>
      </c>
      <c r="J87" s="168">
        <f t="shared" si="37"/>
        <v>0</v>
      </c>
      <c r="K87" s="168">
        <f t="shared" si="37"/>
        <v>0</v>
      </c>
      <c r="L87" s="168">
        <f t="shared" si="37"/>
        <v>0</v>
      </c>
      <c r="M87" s="168">
        <f>SUM(M77:M86)</f>
        <v>0</v>
      </c>
      <c r="N87" s="169">
        <f>SUM(N77:N86)</f>
        <v>0</v>
      </c>
    </row>
    <row r="88" spans="1:14" x14ac:dyDescent="0.2">
      <c r="A88" s="142"/>
      <c r="D88" s="19"/>
      <c r="E88" s="19"/>
      <c r="F88" s="19"/>
      <c r="G88" s="19"/>
      <c r="H88" s="19"/>
      <c r="I88" s="19"/>
      <c r="J88" s="19"/>
      <c r="K88" s="19"/>
      <c r="L88" s="19"/>
      <c r="M88" s="19"/>
      <c r="N88" s="19"/>
    </row>
    <row r="89" spans="1:14" ht="18" x14ac:dyDescent="0.2">
      <c r="A89" s="116" t="s">
        <v>274</v>
      </c>
      <c r="B89" s="7"/>
      <c r="C89" s="7"/>
      <c r="D89" s="42"/>
      <c r="E89" s="37"/>
      <c r="F89" s="37"/>
      <c r="G89" s="37"/>
      <c r="H89" s="37"/>
      <c r="I89" s="37"/>
      <c r="J89" s="37"/>
      <c r="K89" s="37"/>
      <c r="L89" s="37"/>
      <c r="M89" s="37"/>
      <c r="N89" s="37"/>
    </row>
    <row r="90" spans="1:14" ht="34.75" customHeight="1" x14ac:dyDescent="0.2">
      <c r="A90" s="141" t="s">
        <v>25</v>
      </c>
      <c r="B90" s="157" t="s">
        <v>244</v>
      </c>
      <c r="C90" s="158"/>
      <c r="D90" s="159" t="s">
        <v>245</v>
      </c>
      <c r="E90" s="243" t="s">
        <v>246</v>
      </c>
      <c r="F90" s="244"/>
      <c r="G90" s="244"/>
      <c r="H90" s="244"/>
      <c r="I90" s="244"/>
      <c r="J90" s="244"/>
      <c r="K90" s="244"/>
      <c r="L90" s="244"/>
      <c r="M90" s="244"/>
      <c r="N90" s="245"/>
    </row>
    <row r="91" spans="1:14" ht="177.75" customHeight="1" x14ac:dyDescent="0.2">
      <c r="A91" s="141" t="s">
        <v>24</v>
      </c>
      <c r="B91" s="160" t="s">
        <v>193</v>
      </c>
      <c r="C91" s="120"/>
      <c r="D91" s="129" t="s">
        <v>247</v>
      </c>
      <c r="E91" s="246" t="s">
        <v>248</v>
      </c>
      <c r="F91" s="247"/>
      <c r="G91" s="247"/>
      <c r="H91" s="247"/>
      <c r="I91" s="247"/>
      <c r="J91" s="247"/>
      <c r="K91" s="247"/>
      <c r="L91" s="247"/>
      <c r="M91" s="247"/>
      <c r="N91" s="248"/>
    </row>
    <row r="92" spans="1:14" ht="18" x14ac:dyDescent="0.2">
      <c r="A92" s="141" t="s">
        <v>1</v>
      </c>
      <c r="B92" s="161" t="s">
        <v>63</v>
      </c>
      <c r="C92" s="120"/>
      <c r="D92" s="128" t="s">
        <v>62</v>
      </c>
      <c r="E92" s="246" t="s">
        <v>110</v>
      </c>
      <c r="F92" s="247"/>
      <c r="G92" s="247"/>
      <c r="H92" s="247"/>
      <c r="I92" s="247"/>
      <c r="J92" s="247"/>
      <c r="K92" s="247"/>
      <c r="L92" s="247"/>
      <c r="M92" s="247"/>
      <c r="N92" s="248"/>
    </row>
    <row r="93" spans="1:14" ht="36" x14ac:dyDescent="0.2">
      <c r="A93" s="143"/>
      <c r="B93" s="162"/>
      <c r="C93" s="130" t="s">
        <v>148</v>
      </c>
      <c r="D93" s="123"/>
      <c r="E93" s="123">
        <f t="shared" ref="E93:N93" si="38">E59</f>
        <v>2</v>
      </c>
      <c r="F93" s="123">
        <f t="shared" si="38"/>
        <v>3</v>
      </c>
      <c r="G93" s="123">
        <f t="shared" si="38"/>
        <v>4</v>
      </c>
      <c r="H93" s="123">
        <f t="shared" si="38"/>
        <v>5</v>
      </c>
      <c r="I93" s="123">
        <f t="shared" si="38"/>
        <v>6</v>
      </c>
      <c r="J93" s="123">
        <f t="shared" si="38"/>
        <v>7</v>
      </c>
      <c r="K93" s="123">
        <f t="shared" si="38"/>
        <v>8</v>
      </c>
      <c r="L93" s="123">
        <f t="shared" si="38"/>
        <v>9</v>
      </c>
      <c r="M93" s="123">
        <f t="shared" si="38"/>
        <v>10</v>
      </c>
      <c r="N93" s="163" t="str">
        <f t="shared" si="38"/>
        <v>-</v>
      </c>
    </row>
    <row r="94" spans="1:14" ht="18" x14ac:dyDescent="0.2">
      <c r="A94" s="226" t="s">
        <v>57</v>
      </c>
      <c r="B94" s="249">
        <f>'PMS(input_separete)'!G14</f>
        <v>0.2</v>
      </c>
      <c r="C94" s="131">
        <f t="shared" ref="C94:C103" si="39">C60</f>
        <v>1</v>
      </c>
      <c r="D94" s="132">
        <f>'PMS(input_separete)'!F14</f>
        <v>0</v>
      </c>
      <c r="E94" s="133">
        <f>IF(ISNUMBER(E$93),IF(E$93-1-$C94&lt;0,"",$D94*$B$94*'PMS(pre calc_process(1))'!E96),"")</f>
        <v>0</v>
      </c>
      <c r="F94" s="133">
        <f>IF(ISNUMBER(F$93),IF(F$93-1-$C94&lt;0,"",$D94*$B$94*'PMS(pre calc_process(1))'!F96),"")</f>
        <v>0</v>
      </c>
      <c r="G94" s="133">
        <f>IF(ISNUMBER(G$93),IF(G$93-1-$C94&lt;0,"",$D94*$B$94*'PMS(pre calc_process(1))'!G96),"")</f>
        <v>0</v>
      </c>
      <c r="H94" s="133">
        <f>IF(ISNUMBER(H$93),IF(H$93-1-$C94&lt;0,"",$D94*$B$94*'PMS(pre calc_process(1))'!H96),"")</f>
        <v>0</v>
      </c>
      <c r="I94" s="133">
        <f>IF(ISNUMBER(I$93),IF(I$93-1-$C94&lt;0,"",$D94*$B$94*'PMS(pre calc_process(1))'!I96),"")</f>
        <v>0</v>
      </c>
      <c r="J94" s="133">
        <f>IF(ISNUMBER(J$93),IF(J$93-1-$C94&lt;0,"",$D94*$B$94*'PMS(pre calc_process(1))'!J96),"")</f>
        <v>0</v>
      </c>
      <c r="K94" s="133">
        <f>IF(ISNUMBER(K$93),IF(K$93-1-$C94&lt;0,"",$D94*$B$94*'PMS(pre calc_process(1))'!K96),"")</f>
        <v>0</v>
      </c>
      <c r="L94" s="133">
        <f>IF(ISNUMBER(L$93),IF(L$93-1-$C94&lt;0,"",$D94*$B$94*'PMS(pre calc_process(1))'!L96),"")</f>
        <v>0</v>
      </c>
      <c r="M94" s="133">
        <f>IF(ISNUMBER(M$93),IF(M$93-1-$C94&lt;0,"",$D94*$B$94*'PMS(pre calc_process(1))'!M96),"")</f>
        <v>0</v>
      </c>
      <c r="N94" s="164" t="str">
        <f>IF(ISNUMBER(N$93),IF(N$93-1-$C94&lt;0,"",$D94*$B$94*'PMS(pre calc_process(1))'!N96),"")</f>
        <v/>
      </c>
    </row>
    <row r="95" spans="1:14" ht="18" x14ac:dyDescent="0.2">
      <c r="A95" s="241"/>
      <c r="B95" s="250"/>
      <c r="C95" s="131">
        <f t="shared" si="39"/>
        <v>2</v>
      </c>
      <c r="D95" s="132">
        <f>'PMS(input_separete)'!F21</f>
        <v>0</v>
      </c>
      <c r="E95" s="133" t="str">
        <f>IF(ISNUMBER(E$93),IF(E$93-1-$C95&lt;0,"",$D95*$B$94*'PMS(pre calc_process(1))'!E97),"")</f>
        <v/>
      </c>
      <c r="F95" s="133">
        <f>IF(ISNUMBER(F$93),IF(F$93-1-$C95&lt;0,"",$D95*$B$94*'PMS(pre calc_process(1))'!F97),"")</f>
        <v>0</v>
      </c>
      <c r="G95" s="133">
        <f>IF(ISNUMBER(G$93),IF(G$93-1-$C95&lt;0,"",$D95*$B$94*'PMS(pre calc_process(1))'!G97),"")</f>
        <v>0</v>
      </c>
      <c r="H95" s="133">
        <f>IF(ISNUMBER(H$93),IF(H$93-1-$C95&lt;0,"",$D95*$B$94*'PMS(pre calc_process(1))'!H97),"")</f>
        <v>0</v>
      </c>
      <c r="I95" s="133">
        <f>IF(ISNUMBER(I$93),IF(I$93-1-$C95&lt;0,"",$D95*$B$94*'PMS(pre calc_process(1))'!I97),"")</f>
        <v>0</v>
      </c>
      <c r="J95" s="133">
        <f>IF(ISNUMBER(J$93),IF(J$93-1-$C95&lt;0,"",$D95*$B$94*'PMS(pre calc_process(1))'!J97),"")</f>
        <v>0</v>
      </c>
      <c r="K95" s="133">
        <f>IF(ISNUMBER(K$93),IF(K$93-1-$C95&lt;0,"",$D95*$B$94*'PMS(pre calc_process(1))'!K97),"")</f>
        <v>0</v>
      </c>
      <c r="L95" s="133">
        <f>IF(ISNUMBER(L$93),IF(L$93-1-$C95&lt;0,"",$D95*$B$94*'PMS(pre calc_process(1))'!L97),"")</f>
        <v>0</v>
      </c>
      <c r="M95" s="133">
        <f>IF(ISNUMBER(M$93),IF(M$93-1-$C95&lt;0,"",$D95*$B$94*'PMS(pre calc_process(1))'!M97),"")</f>
        <v>0</v>
      </c>
      <c r="N95" s="164" t="str">
        <f>IF(ISNUMBER(N$93),IF(N$93-1-$C95&lt;0,"",$D95*$B$94*'PMS(pre calc_process(1))'!N97),"")</f>
        <v/>
      </c>
    </row>
    <row r="96" spans="1:14" ht="18" x14ac:dyDescent="0.2">
      <c r="A96" s="241"/>
      <c r="B96" s="250"/>
      <c r="C96" s="131">
        <f t="shared" si="39"/>
        <v>3</v>
      </c>
      <c r="D96" s="132">
        <f>'PMS(input_separete)'!F28</f>
        <v>0</v>
      </c>
      <c r="E96" s="133" t="str">
        <f>IF(ISNUMBER(E$93),IF(E$93-1-$C96&lt;0,"",$D96*$B$94*'PMS(pre calc_process(1))'!E98),"")</f>
        <v/>
      </c>
      <c r="F96" s="133" t="str">
        <f>IF(ISNUMBER(F$93),IF(F$93-1-$C96&lt;0,"",$D96*$B$94*'PMS(pre calc_process(1))'!F98),"")</f>
        <v/>
      </c>
      <c r="G96" s="133">
        <f>IF(ISNUMBER(G$93),IF(G$93-1-$C96&lt;0,"",$D96*$B$94*'PMS(pre calc_process(1))'!G98),"")</f>
        <v>0</v>
      </c>
      <c r="H96" s="133">
        <f>IF(ISNUMBER(H$93),IF(H$93-1-$C96&lt;0,"",$D96*$B$94*'PMS(pre calc_process(1))'!H98),"")</f>
        <v>0</v>
      </c>
      <c r="I96" s="133">
        <f>IF(ISNUMBER(I$93),IF(I$93-1-$C96&lt;0,"",$D96*$B$94*'PMS(pre calc_process(1))'!I98),"")</f>
        <v>0</v>
      </c>
      <c r="J96" s="133">
        <f>IF(ISNUMBER(J$93),IF(J$93-1-$C96&lt;0,"",$D96*$B$94*'PMS(pre calc_process(1))'!J98),"")</f>
        <v>0</v>
      </c>
      <c r="K96" s="133">
        <f>IF(ISNUMBER(K$93),IF(K$93-1-$C96&lt;0,"",$D96*$B$94*'PMS(pre calc_process(1))'!K98),"")</f>
        <v>0</v>
      </c>
      <c r="L96" s="133">
        <f>IF(ISNUMBER(L$93),IF(L$93-1-$C96&lt;0,"",$D96*$B$94*'PMS(pre calc_process(1))'!L98),"")</f>
        <v>0</v>
      </c>
      <c r="M96" s="133">
        <f>IF(ISNUMBER(M$93),IF(M$93-1-$C96&lt;0,"",$D96*$B$94*'PMS(pre calc_process(1))'!M98),"")</f>
        <v>0</v>
      </c>
      <c r="N96" s="164" t="str">
        <f>IF(ISNUMBER(N$93),IF(N$93-1-$C96&lt;0,"",$D96*$B$94*'PMS(pre calc_process(1))'!N98),"")</f>
        <v/>
      </c>
    </row>
    <row r="97" spans="1:14" ht="18" x14ac:dyDescent="0.2">
      <c r="A97" s="241"/>
      <c r="B97" s="250"/>
      <c r="C97" s="131">
        <f t="shared" si="39"/>
        <v>4</v>
      </c>
      <c r="D97" s="132">
        <f>'PMS(input_separete)'!F35</f>
        <v>0</v>
      </c>
      <c r="E97" s="133" t="str">
        <f>IF(ISNUMBER(E$93),IF(E$93-1-$C97&lt;0,"",$D97*$B$94*'PMS(pre calc_process(1))'!E99),"")</f>
        <v/>
      </c>
      <c r="F97" s="133" t="str">
        <f>IF(ISNUMBER(F$93),IF(F$93-1-$C97&lt;0,"",$D97*$B$94*'PMS(pre calc_process(1))'!F99),"")</f>
        <v/>
      </c>
      <c r="G97" s="133" t="str">
        <f>IF(ISNUMBER(G$93),IF(G$93-1-$C97&lt;0,"",$D97*$B$94*'PMS(pre calc_process(1))'!G99),"")</f>
        <v/>
      </c>
      <c r="H97" s="133">
        <f>IF(ISNUMBER(H$93),IF(H$93-1-$C97&lt;0,"",$D97*$B$94*'PMS(pre calc_process(1))'!H99),"")</f>
        <v>0</v>
      </c>
      <c r="I97" s="133">
        <f>IF(ISNUMBER(I$93),IF(I$93-1-$C97&lt;0,"",$D97*$B$94*'PMS(pre calc_process(1))'!I99),"")</f>
        <v>0</v>
      </c>
      <c r="J97" s="133">
        <f>IF(ISNUMBER(J$93),IF(J$93-1-$C97&lt;0,"",$D97*$B$94*'PMS(pre calc_process(1))'!J99),"")</f>
        <v>0</v>
      </c>
      <c r="K97" s="133">
        <f>IF(ISNUMBER(K$93),IF(K$93-1-$C97&lt;0,"",$D97*$B$94*'PMS(pre calc_process(1))'!K99),"")</f>
        <v>0</v>
      </c>
      <c r="L97" s="133">
        <f>IF(ISNUMBER(L$93),IF(L$93-1-$C97&lt;0,"",$D97*$B$94*'PMS(pre calc_process(1))'!L99),"")</f>
        <v>0</v>
      </c>
      <c r="M97" s="133">
        <f>IF(ISNUMBER(M$93),IF(M$93-1-$C97&lt;0,"",$D97*$B$94*'PMS(pre calc_process(1))'!M99),"")</f>
        <v>0</v>
      </c>
      <c r="N97" s="164" t="str">
        <f>IF(ISNUMBER(N$93),IF(N$93-1-$C97&lt;0,"",$D97*$B$94*'PMS(pre calc_process(1))'!N99),"")</f>
        <v/>
      </c>
    </row>
    <row r="98" spans="1:14" ht="18" x14ac:dyDescent="0.2">
      <c r="A98" s="241"/>
      <c r="B98" s="250"/>
      <c r="C98" s="131">
        <f t="shared" si="39"/>
        <v>5</v>
      </c>
      <c r="D98" s="132">
        <f>'PMS(input_separete)'!F42</f>
        <v>0</v>
      </c>
      <c r="E98" s="133" t="str">
        <f>IF(ISNUMBER(E$93),IF(E$93-1-$C98&lt;0,"",$D98*$B$94*'PMS(pre calc_process(1))'!E100),"")</f>
        <v/>
      </c>
      <c r="F98" s="133" t="str">
        <f>IF(ISNUMBER(F$93),IF(F$93-1-$C98&lt;0,"",$D98*$B$94*'PMS(pre calc_process(1))'!F100),"")</f>
        <v/>
      </c>
      <c r="G98" s="133" t="str">
        <f>IF(ISNUMBER(G$93),IF(G$93-1-$C98&lt;0,"",$D98*$B$94*'PMS(pre calc_process(1))'!G100),"")</f>
        <v/>
      </c>
      <c r="H98" s="133" t="str">
        <f>IF(ISNUMBER(H$93),IF(H$93-1-$C98&lt;0,"",$D98*$B$94*'PMS(pre calc_process(1))'!H100),"")</f>
        <v/>
      </c>
      <c r="I98" s="133">
        <f>IF(ISNUMBER(I$93),IF(I$93-1-$C98&lt;0,"",$D98*$B$94*'PMS(pre calc_process(1))'!I100),"")</f>
        <v>0</v>
      </c>
      <c r="J98" s="133">
        <f>IF(ISNUMBER(J$93),IF(J$93-1-$C98&lt;0,"",$D98*$B$94*'PMS(pre calc_process(1))'!J100),"")</f>
        <v>0</v>
      </c>
      <c r="K98" s="133">
        <f>IF(ISNUMBER(K$93),IF(K$93-1-$C98&lt;0,"",$D98*$B$94*'PMS(pre calc_process(1))'!K100),"")</f>
        <v>0</v>
      </c>
      <c r="L98" s="133">
        <f>IF(ISNUMBER(L$93),IF(L$93-1-$C98&lt;0,"",$D98*$B$94*'PMS(pre calc_process(1))'!L100),"")</f>
        <v>0</v>
      </c>
      <c r="M98" s="133">
        <f>IF(ISNUMBER(M$93),IF(M$93-1-$C98&lt;0,"",$D98*$B$94*'PMS(pre calc_process(1))'!M100),"")</f>
        <v>0</v>
      </c>
      <c r="N98" s="164" t="str">
        <f>IF(ISNUMBER(N$93),IF(N$93-1-$C98&lt;0,"",$D98*$B$94*'PMS(pre calc_process(1))'!N100),"")</f>
        <v/>
      </c>
    </row>
    <row r="99" spans="1:14" ht="18" x14ac:dyDescent="0.2">
      <c r="A99" s="241"/>
      <c r="B99" s="250"/>
      <c r="C99" s="131">
        <f t="shared" si="39"/>
        <v>6</v>
      </c>
      <c r="D99" s="132">
        <f>'PMS(input_separete)'!F49</f>
        <v>0</v>
      </c>
      <c r="E99" s="133" t="str">
        <f>IF(ISNUMBER(E$93),IF(E$93-1-$C99&lt;0,"",$D99*$B$94*'PMS(pre calc_process(1))'!E101),"")</f>
        <v/>
      </c>
      <c r="F99" s="133" t="str">
        <f>IF(ISNUMBER(F$93),IF(F$93-1-$C99&lt;0,"",$D99*$B$94*'PMS(pre calc_process(1))'!F101),"")</f>
        <v/>
      </c>
      <c r="G99" s="133" t="str">
        <f>IF(ISNUMBER(G$93),IF(G$93-1-$C99&lt;0,"",$D99*$B$94*'PMS(pre calc_process(1))'!G101),"")</f>
        <v/>
      </c>
      <c r="H99" s="133" t="str">
        <f>IF(ISNUMBER(H$93),IF(H$93-1-$C99&lt;0,"",$D99*$B$94*'PMS(pre calc_process(1))'!H101),"")</f>
        <v/>
      </c>
      <c r="I99" s="133" t="str">
        <f>IF(ISNUMBER(I$93),IF(I$93-1-$C99&lt;0,"",$D99*$B$94*'PMS(pre calc_process(1))'!I101),"")</f>
        <v/>
      </c>
      <c r="J99" s="133">
        <f>IF(ISNUMBER(J$93),IF(J$93-1-$C99&lt;0,"",$D99*$B$94*'PMS(pre calc_process(1))'!J101),"")</f>
        <v>0</v>
      </c>
      <c r="K99" s="133">
        <f>IF(ISNUMBER(K$93),IF(K$93-1-$C99&lt;0,"",$D99*$B$94*'PMS(pre calc_process(1))'!K101),"")</f>
        <v>0</v>
      </c>
      <c r="L99" s="133">
        <f>IF(ISNUMBER(L$93),IF(L$93-1-$C99&lt;0,"",$D99*$B$94*'PMS(pre calc_process(1))'!L101),"")</f>
        <v>0</v>
      </c>
      <c r="M99" s="133">
        <f>IF(ISNUMBER(M$93),IF(M$93-1-$C99&lt;0,"",$D99*$B$94*'PMS(pre calc_process(1))'!M101),"")</f>
        <v>0</v>
      </c>
      <c r="N99" s="164" t="str">
        <f>IF(ISNUMBER(N$93),IF(N$93-1-$C99&lt;0,"",$D99*$B$94*'PMS(pre calc_process(1))'!N101),"")</f>
        <v/>
      </c>
    </row>
    <row r="100" spans="1:14" ht="18" x14ac:dyDescent="0.2">
      <c r="A100" s="241"/>
      <c r="B100" s="250"/>
      <c r="C100" s="131">
        <f t="shared" si="39"/>
        <v>7</v>
      </c>
      <c r="D100" s="132">
        <f>'PMS(input_separete)'!F56</f>
        <v>0</v>
      </c>
      <c r="E100" s="133" t="str">
        <f>IF(ISNUMBER(E$93),IF(E$93-1-$C100&lt;0,"",$D100*$B$94*'PMS(pre calc_process(1))'!E102),"")</f>
        <v/>
      </c>
      <c r="F100" s="133" t="str">
        <f>IF(ISNUMBER(F$93),IF(F$93-1-$C100&lt;0,"",$D100*$B$94*'PMS(pre calc_process(1))'!F102),"")</f>
        <v/>
      </c>
      <c r="G100" s="133" t="str">
        <f>IF(ISNUMBER(G$93),IF(G$93-1-$C100&lt;0,"",$D100*$B$94*'PMS(pre calc_process(1))'!G102),"")</f>
        <v/>
      </c>
      <c r="H100" s="133" t="str">
        <f>IF(ISNUMBER(H$93),IF(H$93-1-$C100&lt;0,"",$D100*$B$94*'PMS(pre calc_process(1))'!H102),"")</f>
        <v/>
      </c>
      <c r="I100" s="133" t="str">
        <f>IF(ISNUMBER(I$93),IF(I$93-1-$C100&lt;0,"",$D100*$B$94*'PMS(pre calc_process(1))'!I102),"")</f>
        <v/>
      </c>
      <c r="J100" s="133" t="str">
        <f>IF(ISNUMBER(J$93),IF(J$93-1-$C100&lt;0,"",$D100*$B$94*'PMS(pre calc_process(1))'!J102),"")</f>
        <v/>
      </c>
      <c r="K100" s="133">
        <f>IF(ISNUMBER(K$93),IF(K$93-1-$C100&lt;0,"",$D100*$B$94*'PMS(pre calc_process(1))'!K102),"")</f>
        <v>0</v>
      </c>
      <c r="L100" s="133">
        <f>IF(ISNUMBER(L$93),IF(L$93-1-$C100&lt;0,"",$D100*$B$94*'PMS(pre calc_process(1))'!L102),"")</f>
        <v>0</v>
      </c>
      <c r="M100" s="133">
        <f>IF(ISNUMBER(M$93),IF(M$93-1-$C100&lt;0,"",$D100*$B$94*'PMS(pre calc_process(1))'!M102),"")</f>
        <v>0</v>
      </c>
      <c r="N100" s="164" t="str">
        <f>IF(ISNUMBER(N$93),IF(N$93-1-$C100&lt;0,"",$D100*$B$94*'PMS(pre calc_process(1))'!N102),"")</f>
        <v/>
      </c>
    </row>
    <row r="101" spans="1:14" ht="18" x14ac:dyDescent="0.2">
      <c r="A101" s="241"/>
      <c r="B101" s="250"/>
      <c r="C101" s="131">
        <f t="shared" si="39"/>
        <v>8</v>
      </c>
      <c r="D101" s="132">
        <f>'PMS(input_separete)'!F63</f>
        <v>0</v>
      </c>
      <c r="E101" s="133" t="str">
        <f>IF(ISNUMBER(E$93),IF(E$93-1-$C101&lt;0,"",$D101*$B$94*'PMS(pre calc_process(1))'!E103),"")</f>
        <v/>
      </c>
      <c r="F101" s="133" t="str">
        <f>IF(ISNUMBER(F$93),IF(F$93-1-$C101&lt;0,"",$D101*$B$94*'PMS(pre calc_process(1))'!F103),"")</f>
        <v/>
      </c>
      <c r="G101" s="133" t="str">
        <f>IF(ISNUMBER(G$93),IF(G$93-1-$C101&lt;0,"",$D101*$B$94*'PMS(pre calc_process(1))'!G103),"")</f>
        <v/>
      </c>
      <c r="H101" s="133" t="str">
        <f>IF(ISNUMBER(H$93),IF(H$93-1-$C101&lt;0,"",$D101*$B$94*'PMS(pre calc_process(1))'!H103),"")</f>
        <v/>
      </c>
      <c r="I101" s="133" t="str">
        <f>IF(ISNUMBER(I$93),IF(I$93-1-$C101&lt;0,"",$D101*$B$94*'PMS(pre calc_process(1))'!I103),"")</f>
        <v/>
      </c>
      <c r="J101" s="133" t="str">
        <f>IF(ISNUMBER(J$93),IF(J$93-1-$C101&lt;0,"",$D101*$B$94*'PMS(pre calc_process(1))'!J103),"")</f>
        <v/>
      </c>
      <c r="K101" s="133" t="str">
        <f>IF(ISNUMBER(K$93),IF(K$93-1-$C101&lt;0,"",$D101*$B$94*'PMS(pre calc_process(1))'!K103),"")</f>
        <v/>
      </c>
      <c r="L101" s="133">
        <f>IF(ISNUMBER(L$93),IF(L$93-1-$C101&lt;0,"",$D101*$B$94*'PMS(pre calc_process(1))'!L103),"")</f>
        <v>0</v>
      </c>
      <c r="M101" s="133">
        <f>IF(ISNUMBER(M$93),IF(M$93-1-$C101&lt;0,"",$D101*$B$94*'PMS(pre calc_process(1))'!M103),"")</f>
        <v>0</v>
      </c>
      <c r="N101" s="164" t="str">
        <f>IF(ISNUMBER(N$93),IF(N$93-1-$C101&lt;0,"",$D101*$B$94*'PMS(pre calc_process(1))'!N103),"")</f>
        <v/>
      </c>
    </row>
    <row r="102" spans="1:14" ht="18" x14ac:dyDescent="0.2">
      <c r="A102" s="241"/>
      <c r="B102" s="250"/>
      <c r="C102" s="131">
        <f t="shared" si="39"/>
        <v>9</v>
      </c>
      <c r="D102" s="132">
        <f>'PMS(input_separete)'!F70</f>
        <v>0</v>
      </c>
      <c r="E102" s="133" t="str">
        <f>IF(ISNUMBER(E$93),IF(E$93-1-$C102&lt;0,"",$D102*$B$94*'PMS(pre calc_process(1))'!E104),"")</f>
        <v/>
      </c>
      <c r="F102" s="133" t="str">
        <f>IF(ISNUMBER(F$93),IF(F$93-1-$C102&lt;0,"",$D102*$B$94*'PMS(pre calc_process(1))'!F104),"")</f>
        <v/>
      </c>
      <c r="G102" s="133" t="str">
        <f>IF(ISNUMBER(G$93),IF(G$93-1-$C102&lt;0,"",$D102*$B$94*'PMS(pre calc_process(1))'!G104),"")</f>
        <v/>
      </c>
      <c r="H102" s="133" t="str">
        <f>IF(ISNUMBER(H$93),IF(H$93-1-$C102&lt;0,"",$D102*$B$94*'PMS(pre calc_process(1))'!H104),"")</f>
        <v/>
      </c>
      <c r="I102" s="133" t="str">
        <f>IF(ISNUMBER(I$93),IF(I$93-1-$C102&lt;0,"",$D102*$B$94*'PMS(pre calc_process(1))'!I104),"")</f>
        <v/>
      </c>
      <c r="J102" s="133" t="str">
        <f>IF(ISNUMBER(J$93),IF(J$93-1-$C102&lt;0,"",$D102*$B$94*'PMS(pre calc_process(1))'!J104),"")</f>
        <v/>
      </c>
      <c r="K102" s="133" t="str">
        <f>IF(ISNUMBER(K$93),IF(K$93-1-$C102&lt;0,"",$D102*$B$94*'PMS(pre calc_process(1))'!K104),"")</f>
        <v/>
      </c>
      <c r="L102" s="133" t="str">
        <f>IF(ISNUMBER(L$93),IF(L$93-1-$C102&lt;0,"",$D102*$B$94*'PMS(pre calc_process(1))'!L104),"")</f>
        <v/>
      </c>
      <c r="M102" s="133">
        <f>IF(ISNUMBER(M$93),IF(M$93-1-$C102&lt;0,"",$D102*$B$94*'PMS(pre calc_process(1))'!M104),"")</f>
        <v>0</v>
      </c>
      <c r="N102" s="164" t="str">
        <f>IF(ISNUMBER(N$93),IF(N$93-1-$C102&lt;0,"",$D102*$B$94*'PMS(pre calc_process(1))'!N104),"")</f>
        <v/>
      </c>
    </row>
    <row r="103" spans="1:14" ht="18" x14ac:dyDescent="0.2">
      <c r="A103" s="241"/>
      <c r="B103" s="250"/>
      <c r="C103" s="131">
        <f t="shared" si="39"/>
        <v>10</v>
      </c>
      <c r="D103" s="132">
        <f>'PMS(input_separete)'!F77</f>
        <v>0</v>
      </c>
      <c r="E103" s="133" t="str">
        <f>IF(ISNUMBER(E$93),IF(E$93-1-$C103&lt;0,"",$D103*$B$94*'PMS(pre calc_process(1))'!E105),"")</f>
        <v/>
      </c>
      <c r="F103" s="133" t="str">
        <f>IF(ISNUMBER(F$93),IF(F$93-1-$C103&lt;0,"",$D103*$B$94*'PMS(pre calc_process(1))'!F105),"")</f>
        <v/>
      </c>
      <c r="G103" s="133" t="str">
        <f>IF(ISNUMBER(G$93),IF(G$93-1-$C103&lt;0,"",$D103*$B$94*'PMS(pre calc_process(1))'!G105),"")</f>
        <v/>
      </c>
      <c r="H103" s="133" t="str">
        <f>IF(ISNUMBER(H$93),IF(H$93-1-$C103&lt;0,"",$D103*$B$94*'PMS(pre calc_process(1))'!H105),"")</f>
        <v/>
      </c>
      <c r="I103" s="133" t="str">
        <f>IF(ISNUMBER(I$93),IF(I$93-1-$C103&lt;0,"",$D103*$B$94*'PMS(pre calc_process(1))'!I105),"")</f>
        <v/>
      </c>
      <c r="J103" s="133" t="str">
        <f>IF(ISNUMBER(J$93),IF(J$93-1-$C103&lt;0,"",$D103*$B$94*'PMS(pre calc_process(1))'!J105),"")</f>
        <v/>
      </c>
      <c r="K103" s="133" t="str">
        <f>IF(ISNUMBER(K$93),IF(K$93-1-$C103&lt;0,"",$D103*$B$94*'PMS(pre calc_process(1))'!K105),"")</f>
        <v/>
      </c>
      <c r="L103" s="133" t="str">
        <f>IF(ISNUMBER(L$93),IF(L$93-1-$C103&lt;0,"",$D103*$B$94*'PMS(pre calc_process(1))'!L105),"")</f>
        <v/>
      </c>
      <c r="M103" s="133" t="str">
        <f>IF(ISNUMBER(M$93),IF(M$93-1-$C103&lt;0,"",$D103*$B$94*'PMS(pre calc_process(1))'!M105),"")</f>
        <v/>
      </c>
      <c r="N103" s="164" t="str">
        <f>IF(ISNUMBER(N$93),IF(N$93-1-$C103&lt;0,"",$D103*$B$94*'PMS(pre calc_process(1))'!N105),"")</f>
        <v/>
      </c>
    </row>
    <row r="104" spans="1:14" ht="18" x14ac:dyDescent="0.2">
      <c r="A104" s="242"/>
      <c r="B104" s="165"/>
      <c r="C104" s="166" t="s">
        <v>58</v>
      </c>
      <c r="D104" s="167"/>
      <c r="E104" s="168">
        <f>SUM(E94:E103)</f>
        <v>0</v>
      </c>
      <c r="F104" s="168">
        <f t="shared" ref="F104" si="40">SUM(F94:F103)</f>
        <v>0</v>
      </c>
      <c r="G104" s="168">
        <f t="shared" ref="G104" si="41">SUM(G94:G103)</f>
        <v>0</v>
      </c>
      <c r="H104" s="168">
        <f t="shared" ref="H104" si="42">SUM(H94:H103)</f>
        <v>0</v>
      </c>
      <c r="I104" s="168">
        <f t="shared" ref="I104" si="43">SUM(I94:I103)</f>
        <v>0</v>
      </c>
      <c r="J104" s="168">
        <f t="shared" ref="J104" si="44">SUM(J94:J103)</f>
        <v>0</v>
      </c>
      <c r="K104" s="168">
        <f t="shared" ref="K104" si="45">SUM(K94:K103)</f>
        <v>0</v>
      </c>
      <c r="L104" s="168">
        <f t="shared" ref="L104" si="46">SUM(L94:L103)</f>
        <v>0</v>
      </c>
      <c r="M104" s="168">
        <f t="shared" ref="M104" si="47">SUM(M94:M103)</f>
        <v>0</v>
      </c>
      <c r="N104" s="169">
        <f t="shared" ref="N104" si="48">SUM(N94:N103)</f>
        <v>0</v>
      </c>
    </row>
    <row r="105" spans="1:14" x14ac:dyDescent="0.2">
      <c r="A105" s="18"/>
      <c r="B105" s="18"/>
      <c r="C105" s="18"/>
      <c r="D105" s="40"/>
      <c r="E105" s="37"/>
      <c r="F105" s="37"/>
      <c r="G105" s="37"/>
      <c r="H105" s="37"/>
      <c r="I105" s="37"/>
      <c r="J105" s="37"/>
      <c r="K105" s="37"/>
      <c r="L105" s="37"/>
      <c r="M105" s="37"/>
      <c r="N105" s="37"/>
    </row>
    <row r="106" spans="1:14" ht="20" x14ac:dyDescent="0.2">
      <c r="A106" s="116" t="s">
        <v>259</v>
      </c>
      <c r="B106" s="7"/>
      <c r="C106" s="7"/>
      <c r="D106" s="42"/>
      <c r="E106" s="37"/>
      <c r="F106" s="37"/>
      <c r="G106" s="37"/>
      <c r="H106" s="37"/>
      <c r="I106" s="37"/>
      <c r="J106" s="37"/>
      <c r="K106" s="37"/>
      <c r="L106" s="37"/>
      <c r="M106" s="37"/>
      <c r="N106" s="37"/>
    </row>
    <row r="107" spans="1:14" ht="36" x14ac:dyDescent="0.2">
      <c r="A107" s="21" t="s">
        <v>25</v>
      </c>
      <c r="B107" s="235" t="s">
        <v>24</v>
      </c>
      <c r="C107" s="236"/>
      <c r="D107" s="21" t="s">
        <v>1</v>
      </c>
      <c r="E107" s="257" t="s">
        <v>129</v>
      </c>
      <c r="F107" s="258"/>
      <c r="G107" s="258"/>
      <c r="H107" s="258"/>
      <c r="I107" s="258"/>
      <c r="J107" s="258"/>
      <c r="K107" s="258"/>
      <c r="L107" s="258"/>
      <c r="M107" s="258"/>
      <c r="N107" s="229"/>
    </row>
    <row r="108" spans="1:14" ht="131.5" customHeight="1" x14ac:dyDescent="0.2">
      <c r="A108" s="122" t="s">
        <v>127</v>
      </c>
      <c r="B108" s="237" t="s">
        <v>232</v>
      </c>
      <c r="C108" s="238"/>
      <c r="D108" s="123" t="s">
        <v>128</v>
      </c>
      <c r="E108" s="123">
        <f>E93</f>
        <v>2</v>
      </c>
      <c r="F108" s="123">
        <f t="shared" ref="F108:N108" si="49">F93</f>
        <v>3</v>
      </c>
      <c r="G108" s="123">
        <f t="shared" si="49"/>
        <v>4</v>
      </c>
      <c r="H108" s="123">
        <f t="shared" si="49"/>
        <v>5</v>
      </c>
      <c r="I108" s="123">
        <f t="shared" si="49"/>
        <v>6</v>
      </c>
      <c r="J108" s="123">
        <f t="shared" si="49"/>
        <v>7</v>
      </c>
      <c r="K108" s="123">
        <f t="shared" si="49"/>
        <v>8</v>
      </c>
      <c r="L108" s="123">
        <f t="shared" si="49"/>
        <v>9</v>
      </c>
      <c r="M108" s="123">
        <f t="shared" si="49"/>
        <v>10</v>
      </c>
      <c r="N108" s="156" t="str">
        <f t="shared" si="49"/>
        <v>-</v>
      </c>
    </row>
    <row r="109" spans="1:14" ht="127.4" customHeight="1" x14ac:dyDescent="0.2">
      <c r="A109" s="124" t="s">
        <v>233</v>
      </c>
      <c r="B109" s="232" t="s">
        <v>126</v>
      </c>
      <c r="C109" s="233"/>
      <c r="D109" s="125" t="s">
        <v>110</v>
      </c>
      <c r="E109" s="85">
        <f>E19+E36+E53+E70+E87+E104</f>
        <v>0</v>
      </c>
      <c r="F109" s="85">
        <f t="shared" ref="F109:N109" si="50">F19+F36+F53+F70+F87+F104</f>
        <v>0</v>
      </c>
      <c r="G109" s="85">
        <f t="shared" si="50"/>
        <v>0</v>
      </c>
      <c r="H109" s="85">
        <f t="shared" si="50"/>
        <v>0</v>
      </c>
      <c r="I109" s="85">
        <f t="shared" si="50"/>
        <v>0</v>
      </c>
      <c r="J109" s="85">
        <f t="shared" si="50"/>
        <v>0</v>
      </c>
      <c r="K109" s="85">
        <f t="shared" si="50"/>
        <v>0</v>
      </c>
      <c r="L109" s="85">
        <f t="shared" si="50"/>
        <v>0</v>
      </c>
      <c r="M109" s="85">
        <f t="shared" si="50"/>
        <v>0</v>
      </c>
      <c r="N109" s="155">
        <f t="shared" si="50"/>
        <v>0</v>
      </c>
    </row>
    <row r="110" spans="1:14" ht="140.15" customHeight="1" x14ac:dyDescent="0.2">
      <c r="A110" s="126" t="s">
        <v>234</v>
      </c>
      <c r="B110" s="234" t="s">
        <v>241</v>
      </c>
      <c r="C110" s="234"/>
      <c r="D110" s="125" t="s">
        <v>236</v>
      </c>
      <c r="E110" s="85">
        <v>0</v>
      </c>
      <c r="F110" s="85">
        <v>0</v>
      </c>
      <c r="G110" s="85">
        <v>0</v>
      </c>
      <c r="H110" s="85">
        <v>0</v>
      </c>
      <c r="I110" s="85">
        <v>0</v>
      </c>
      <c r="J110" s="85">
        <v>0</v>
      </c>
      <c r="K110" s="85">
        <v>0</v>
      </c>
      <c r="L110" s="85">
        <v>0</v>
      </c>
      <c r="M110" s="85">
        <v>0</v>
      </c>
      <c r="N110" s="85">
        <v>0</v>
      </c>
    </row>
    <row r="111" spans="1:14" ht="112.75" customHeight="1" x14ac:dyDescent="0.2">
      <c r="A111" s="126" t="s">
        <v>242</v>
      </c>
      <c r="B111" s="239" t="s">
        <v>243</v>
      </c>
      <c r="C111" s="240"/>
      <c r="D111" s="127" t="s">
        <v>239</v>
      </c>
      <c r="E111" s="86">
        <f>0.73*'PMS(input)'!$E17*'PMS(input)'!$E20*(1-'PMS(input)'!$E21)*16/12*'PMS(input)'!$E22*'PMS(input)'!$E23*('PMS(input)'!$E24*(1-E110))*E109</f>
        <v>0</v>
      </c>
      <c r="F111" s="86">
        <f>0.73*'PMS(input)'!$E17*'PMS(input)'!$E20*(1-'PMS(input)'!$E21)*16/12*'PMS(input)'!$E22*'PMS(input)'!$E23*('PMS(input)'!$E24*(1-F110))*F109</f>
        <v>0</v>
      </c>
      <c r="G111" s="86">
        <f>0.73*'PMS(input)'!$E17*'PMS(input)'!$E20*(1-'PMS(input)'!$E21)*16/12*'PMS(input)'!$E22*'PMS(input)'!$E23*('PMS(input)'!$E24*(1-G110))*G109</f>
        <v>0</v>
      </c>
      <c r="H111" s="86">
        <f>0.73*'PMS(input)'!$E17*'PMS(input)'!$E20*(1-'PMS(input)'!$E21)*16/12*'PMS(input)'!$E22*'PMS(input)'!$E23*('PMS(input)'!$E24*(1-H110))*H109</f>
        <v>0</v>
      </c>
      <c r="I111" s="86">
        <f>0.73*'PMS(input)'!$E17*'PMS(input)'!$E20*(1-'PMS(input)'!$E21)*16/12*'PMS(input)'!$E22*'PMS(input)'!$E23*('PMS(input)'!$E24*(1-I110))*I109</f>
        <v>0</v>
      </c>
      <c r="J111" s="86">
        <f>0.73*'PMS(input)'!$E17*'PMS(input)'!$E20*(1-'PMS(input)'!$E21)*16/12*'PMS(input)'!$E22*'PMS(input)'!$E23*('PMS(input)'!$E24*(1-J110))*J109</f>
        <v>0</v>
      </c>
      <c r="K111" s="86">
        <f>0.73*'PMS(input)'!$E17*'PMS(input)'!$E20*(1-'PMS(input)'!$E21)*16/12*'PMS(input)'!$E22*'PMS(input)'!$E23*('PMS(input)'!$E24*(1-K110))*K109</f>
        <v>0</v>
      </c>
      <c r="L111" s="86">
        <f>0.73*'PMS(input)'!$E17*'PMS(input)'!$E20*(1-'PMS(input)'!$E21)*16/12*'PMS(input)'!$E22*'PMS(input)'!$E23*('PMS(input)'!$E24*(1-L110))*L109</f>
        <v>0</v>
      </c>
      <c r="M111" s="86">
        <f>0.73*'PMS(input)'!$E17*'PMS(input)'!$E20*(1-'PMS(input)'!$E21)*16/12*'PMS(input)'!$E22*'PMS(input)'!$E23*('PMS(input)'!$E24*(1-M110))*M109</f>
        <v>0</v>
      </c>
      <c r="N111" s="86">
        <f>0.73*'PMS(input)'!$E17*'PMS(input)'!$E20*(1-'PMS(input)'!$E21)*16/12*'PMS(input)'!$E22*'PMS(input)'!$E23*('PMS(input)'!$E24*(1-N110))*N109</f>
        <v>0</v>
      </c>
    </row>
    <row r="115" spans="1:14" ht="20" x14ac:dyDescent="0.2">
      <c r="A115" s="116" t="s">
        <v>240</v>
      </c>
      <c r="B115" s="7"/>
      <c r="C115" s="7"/>
      <c r="D115" s="42"/>
      <c r="E115" s="37"/>
      <c r="F115" s="37"/>
      <c r="G115" s="37"/>
      <c r="H115" s="37"/>
      <c r="I115" s="37"/>
      <c r="J115" s="37"/>
      <c r="K115" s="37"/>
      <c r="L115" s="37"/>
      <c r="M115" s="37"/>
      <c r="N115" s="37"/>
    </row>
    <row r="116" spans="1:14" ht="36" x14ac:dyDescent="0.2">
      <c r="A116" s="23" t="s">
        <v>25</v>
      </c>
      <c r="B116" s="226" t="s">
        <v>24</v>
      </c>
      <c r="C116" s="227"/>
      <c r="D116" s="23" t="s">
        <v>1</v>
      </c>
      <c r="E116" s="228" t="s">
        <v>129</v>
      </c>
      <c r="F116" s="229"/>
      <c r="G116" s="229"/>
      <c r="H116" s="229"/>
      <c r="I116" s="229"/>
      <c r="J116" s="229"/>
      <c r="K116" s="229"/>
      <c r="L116" s="229"/>
      <c r="M116" s="229"/>
      <c r="N116" s="229"/>
    </row>
    <row r="117" spans="1:14" ht="131" customHeight="1" x14ac:dyDescent="0.2">
      <c r="A117" s="144" t="s">
        <v>127</v>
      </c>
      <c r="B117" s="230" t="s">
        <v>232</v>
      </c>
      <c r="C117" s="231"/>
      <c r="D117" s="145" t="s">
        <v>61</v>
      </c>
      <c r="E117" s="145">
        <f>E93</f>
        <v>2</v>
      </c>
      <c r="F117" s="145">
        <f t="shared" ref="F117:N117" si="51">F93</f>
        <v>3</v>
      </c>
      <c r="G117" s="145">
        <f t="shared" si="51"/>
        <v>4</v>
      </c>
      <c r="H117" s="145">
        <f t="shared" si="51"/>
        <v>5</v>
      </c>
      <c r="I117" s="145">
        <f t="shared" si="51"/>
        <v>6</v>
      </c>
      <c r="J117" s="145">
        <f t="shared" si="51"/>
        <v>7</v>
      </c>
      <c r="K117" s="145">
        <f t="shared" si="51"/>
        <v>8</v>
      </c>
      <c r="L117" s="145">
        <f t="shared" si="51"/>
        <v>9</v>
      </c>
      <c r="M117" s="145">
        <f t="shared" si="51"/>
        <v>10</v>
      </c>
      <c r="N117" s="146" t="str">
        <f t="shared" si="51"/>
        <v>-</v>
      </c>
    </row>
    <row r="118" spans="1:14" ht="78" x14ac:dyDescent="0.2">
      <c r="A118" s="147" t="s">
        <v>233</v>
      </c>
      <c r="B118" s="232" t="s">
        <v>126</v>
      </c>
      <c r="C118" s="233"/>
      <c r="D118" s="125" t="s">
        <v>110</v>
      </c>
      <c r="E118" s="85">
        <f>E109</f>
        <v>0</v>
      </c>
      <c r="F118" s="85">
        <f t="shared" ref="F118:N118" si="52">F109</f>
        <v>0</v>
      </c>
      <c r="G118" s="85">
        <f t="shared" si="52"/>
        <v>0</v>
      </c>
      <c r="H118" s="85">
        <f t="shared" si="52"/>
        <v>0</v>
      </c>
      <c r="I118" s="85">
        <f t="shared" si="52"/>
        <v>0</v>
      </c>
      <c r="J118" s="85">
        <f t="shared" si="52"/>
        <v>0</v>
      </c>
      <c r="K118" s="85">
        <f t="shared" si="52"/>
        <v>0</v>
      </c>
      <c r="L118" s="85">
        <f t="shared" si="52"/>
        <v>0</v>
      </c>
      <c r="M118" s="85">
        <f t="shared" si="52"/>
        <v>0</v>
      </c>
      <c r="N118" s="148">
        <f t="shared" si="52"/>
        <v>0</v>
      </c>
    </row>
    <row r="119" spans="1:14" ht="140.15" customHeight="1" x14ac:dyDescent="0.2">
      <c r="A119" s="149" t="s">
        <v>234</v>
      </c>
      <c r="B119" s="234" t="s">
        <v>235</v>
      </c>
      <c r="C119" s="234"/>
      <c r="D119" s="125" t="s">
        <v>236</v>
      </c>
      <c r="E119" s="86">
        <f>E110</f>
        <v>0</v>
      </c>
      <c r="F119" s="86">
        <f t="shared" ref="F119:M119" si="53">F110</f>
        <v>0</v>
      </c>
      <c r="G119" s="86">
        <f t="shared" si="53"/>
        <v>0</v>
      </c>
      <c r="H119" s="86">
        <f t="shared" si="53"/>
        <v>0</v>
      </c>
      <c r="I119" s="86">
        <f t="shared" si="53"/>
        <v>0</v>
      </c>
      <c r="J119" s="86">
        <f t="shared" si="53"/>
        <v>0</v>
      </c>
      <c r="K119" s="86">
        <f t="shared" si="53"/>
        <v>0</v>
      </c>
      <c r="L119" s="86">
        <f t="shared" si="53"/>
        <v>0</v>
      </c>
      <c r="M119" s="86">
        <f t="shared" si="53"/>
        <v>0</v>
      </c>
      <c r="N119" s="150">
        <f>N110</f>
        <v>0</v>
      </c>
    </row>
    <row r="120" spans="1:14" ht="75" customHeight="1" x14ac:dyDescent="0.2">
      <c r="A120" s="151" t="s">
        <v>237</v>
      </c>
      <c r="B120" s="224" t="s">
        <v>238</v>
      </c>
      <c r="C120" s="225"/>
      <c r="D120" s="152" t="s">
        <v>239</v>
      </c>
      <c r="E120" s="153">
        <f>'PMS(input)'!$E17*'PMS(input)'!$E20*(1-'PMS(input)'!$E21)*16/12*'PMS(input)'!$E22*'PMS(input)'!$E23*'PMS(input)'!$E25*(1-E119)*E109</f>
        <v>0</v>
      </c>
      <c r="F120" s="153">
        <f>'PMS(input)'!$E17*'PMS(input)'!$E20*(1-'PMS(input)'!$E21)*16/12*'PMS(input)'!$E22*'PMS(input)'!$E23*'PMS(input)'!$E25*(1-F119)*F109</f>
        <v>0</v>
      </c>
      <c r="G120" s="153">
        <f>'PMS(input)'!$E17*'PMS(input)'!$E20*(1-'PMS(input)'!$E21)*16/12*'PMS(input)'!$E22*'PMS(input)'!$E23*'PMS(input)'!$E25*(1-G119)*G109</f>
        <v>0</v>
      </c>
      <c r="H120" s="153">
        <f>'PMS(input)'!$E17*'PMS(input)'!$E20*(1-'PMS(input)'!$E21)*16/12*'PMS(input)'!$E22*'PMS(input)'!$E23*'PMS(input)'!$E25*(1-H119)*H109</f>
        <v>0</v>
      </c>
      <c r="I120" s="153">
        <f>'PMS(input)'!$E17*'PMS(input)'!$E20*(1-'PMS(input)'!$E21)*16/12*'PMS(input)'!$E22*'PMS(input)'!$E23*'PMS(input)'!$E25*(1-I119)*I109</f>
        <v>0</v>
      </c>
      <c r="J120" s="153">
        <f>'PMS(input)'!$E17*'PMS(input)'!$E20*(1-'PMS(input)'!$E21)*16/12*'PMS(input)'!$E22*'PMS(input)'!$E23*'PMS(input)'!$E25*(1-J119)*J109</f>
        <v>0</v>
      </c>
      <c r="K120" s="153">
        <f>'PMS(input)'!$E17*'PMS(input)'!$E20*(1-'PMS(input)'!$E21)*16/12*'PMS(input)'!$E22*'PMS(input)'!$E23*'PMS(input)'!$E25*(1-K119)*K109</f>
        <v>0</v>
      </c>
      <c r="L120" s="153">
        <f>'PMS(input)'!$E17*'PMS(input)'!$E20*(1-'PMS(input)'!$E21)*16/12*'PMS(input)'!$E22*'PMS(input)'!$E23*'PMS(input)'!$E25*(1-L119)*L109</f>
        <v>0</v>
      </c>
      <c r="M120" s="153">
        <f>'PMS(input)'!$E17*'PMS(input)'!$E20*(1-'PMS(input)'!$E21)*16/12*'PMS(input)'!$E22*'PMS(input)'!$E23*'PMS(input)'!$E25*(1-M119)*M109</f>
        <v>0</v>
      </c>
      <c r="N120" s="154">
        <f>'PMS(input)'!$E17*'PMS(input)'!$E20*(1-'PMS(input)'!$E21)*16/12*'PMS(input)'!$E22*'PMS(input)'!$E23*'PMS(input)'!$E25*(1-N119)*N109</f>
        <v>0</v>
      </c>
    </row>
    <row r="121" spans="1:14" ht="72.650000000000006" customHeight="1" x14ac:dyDescent="0.2"/>
  </sheetData>
  <mergeCells count="42">
    <mergeCell ref="E107:N107"/>
    <mergeCell ref="B26:B35"/>
    <mergeCell ref="B9:B18"/>
    <mergeCell ref="B43:B52"/>
    <mergeCell ref="B60:B69"/>
    <mergeCell ref="B94:B103"/>
    <mergeCell ref="E92:N92"/>
    <mergeCell ref="A43:A53"/>
    <mergeCell ref="E5:N5"/>
    <mergeCell ref="E6:N6"/>
    <mergeCell ref="E7:N7"/>
    <mergeCell ref="A9:A19"/>
    <mergeCell ref="E22:N22"/>
    <mergeCell ref="E23:N23"/>
    <mergeCell ref="E24:N24"/>
    <mergeCell ref="A26:A36"/>
    <mergeCell ref="E39:N39"/>
    <mergeCell ref="E40:N40"/>
    <mergeCell ref="E41:N41"/>
    <mergeCell ref="A94:A104"/>
    <mergeCell ref="E56:N56"/>
    <mergeCell ref="E57:N57"/>
    <mergeCell ref="E58:N58"/>
    <mergeCell ref="A60:A70"/>
    <mergeCell ref="E90:N90"/>
    <mergeCell ref="E91:N91"/>
    <mergeCell ref="E73:N73"/>
    <mergeCell ref="E74:N74"/>
    <mergeCell ref="E75:N75"/>
    <mergeCell ref="A77:A87"/>
    <mergeCell ref="B77:B86"/>
    <mergeCell ref="B109:C109"/>
    <mergeCell ref="B110:C110"/>
    <mergeCell ref="B107:C107"/>
    <mergeCell ref="B108:C108"/>
    <mergeCell ref="B111:C111"/>
    <mergeCell ref="B120:C120"/>
    <mergeCell ref="B116:C116"/>
    <mergeCell ref="E116:N116"/>
    <mergeCell ref="B117:C117"/>
    <mergeCell ref="B118:C118"/>
    <mergeCell ref="B119:C119"/>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P52"/>
  <sheetViews>
    <sheetView showGridLines="0" view="pageBreakPreview" zoomScale="55" zoomScaleNormal="100" zoomScaleSheetLayoutView="100" workbookViewId="0"/>
  </sheetViews>
  <sheetFormatPr defaultColWidth="9" defaultRowHeight="17.5" x14ac:dyDescent="0.2"/>
  <cols>
    <col min="1" max="4" width="3.6328125" style="18" customWidth="1"/>
    <col min="5" max="5" width="44.08984375" style="18" customWidth="1"/>
    <col min="6" max="6" width="16.90625" style="18" customWidth="1"/>
    <col min="7" max="7" width="12.6328125" style="18" customWidth="1"/>
    <col min="8" max="8" width="14.6328125" style="18" customWidth="1"/>
    <col min="9" max="9" width="9" style="50"/>
    <col min="10" max="16384" width="9" style="18"/>
  </cols>
  <sheetData>
    <row r="1" spans="1:94" ht="18" customHeight="1" x14ac:dyDescent="0.2">
      <c r="I1" s="46" t="str">
        <f>'PMS(input)'!K1</f>
        <v>JCM_TN_F_PMS_ver01.0</v>
      </c>
    </row>
    <row r="2" spans="1:94" ht="27.75" customHeight="1" x14ac:dyDescent="0.2">
      <c r="A2" s="263" t="s">
        <v>41</v>
      </c>
      <c r="B2" s="263"/>
      <c r="C2" s="263"/>
      <c r="D2" s="263"/>
      <c r="E2" s="263"/>
      <c r="F2" s="263"/>
      <c r="G2" s="263"/>
      <c r="H2" s="263"/>
      <c r="I2" s="263"/>
    </row>
    <row r="3" spans="1:94" ht="18" customHeight="1" x14ac:dyDescent="0.2">
      <c r="A3" s="264" t="s">
        <v>40</v>
      </c>
      <c r="B3" s="264"/>
      <c r="C3" s="264"/>
      <c r="D3" s="264"/>
      <c r="E3" s="264"/>
      <c r="F3" s="264"/>
      <c r="G3" s="264"/>
      <c r="H3" s="264"/>
      <c r="I3" s="264"/>
    </row>
    <row r="4" spans="1:94" ht="11.25" customHeight="1" x14ac:dyDescent="0.2"/>
    <row r="5" spans="1:94" ht="18.75" customHeight="1" x14ac:dyDescent="0.2">
      <c r="A5" s="51" t="s">
        <v>2</v>
      </c>
      <c r="B5" s="52"/>
      <c r="C5" s="52"/>
      <c r="D5" s="52"/>
      <c r="E5" s="53"/>
      <c r="F5" s="54" t="s">
        <v>6</v>
      </c>
      <c r="G5" s="54" t="s">
        <v>0</v>
      </c>
      <c r="H5" s="54" t="s">
        <v>1</v>
      </c>
      <c r="I5" s="55" t="s">
        <v>7</v>
      </c>
    </row>
    <row r="6" spans="1:94" ht="18.75" customHeight="1" x14ac:dyDescent="0.2">
      <c r="A6" s="56"/>
      <c r="B6" s="57" t="s">
        <v>113</v>
      </c>
      <c r="C6" s="57"/>
      <c r="D6" s="57"/>
      <c r="E6" s="57"/>
      <c r="F6" s="58"/>
      <c r="G6" s="58">
        <f>G18-G21</f>
        <v>0</v>
      </c>
      <c r="H6" s="58" t="s">
        <v>43</v>
      </c>
      <c r="I6" s="59" t="s">
        <v>114</v>
      </c>
    </row>
    <row r="7" spans="1:94" ht="18.75" customHeight="1" x14ac:dyDescent="0.2">
      <c r="A7" s="51" t="s">
        <v>3</v>
      </c>
      <c r="B7" s="52"/>
      <c r="C7" s="52"/>
      <c r="D7" s="52"/>
      <c r="E7" s="53"/>
      <c r="F7" s="53"/>
      <c r="G7" s="53"/>
      <c r="H7" s="53"/>
      <c r="I7" s="54"/>
      <c r="J7" s="60"/>
      <c r="K7" s="60"/>
    </row>
    <row r="8" spans="1:94" ht="18.75" customHeight="1" x14ac:dyDescent="0.2">
      <c r="A8" s="61"/>
      <c r="B8" s="62"/>
      <c r="C8" s="63"/>
      <c r="D8" s="63"/>
      <c r="E8" s="64"/>
      <c r="F8" s="65"/>
      <c r="G8" s="58"/>
      <c r="H8" s="58"/>
      <c r="I8" s="59"/>
    </row>
    <row r="9" spans="1:94" ht="18.75" customHeight="1" x14ac:dyDescent="0.2">
      <c r="A9" s="61"/>
      <c r="B9" s="62"/>
      <c r="C9" s="63"/>
      <c r="D9" s="63"/>
      <c r="E9" s="64"/>
      <c r="F9" s="66"/>
      <c r="G9" s="67"/>
      <c r="H9" s="67"/>
      <c r="I9" s="59"/>
    </row>
    <row r="10" spans="1:94" ht="18.75" customHeight="1" x14ac:dyDescent="0.2">
      <c r="A10" s="61"/>
      <c r="B10" s="62"/>
      <c r="C10" s="63"/>
      <c r="D10" s="63"/>
      <c r="E10" s="64"/>
      <c r="F10" s="66"/>
      <c r="G10" s="67"/>
      <c r="H10" s="67"/>
      <c r="I10" s="59"/>
    </row>
    <row r="11" spans="1:94" ht="18.75" customHeight="1" x14ac:dyDescent="0.2">
      <c r="A11" s="61"/>
      <c r="B11" s="62"/>
      <c r="C11" s="63"/>
      <c r="D11" s="63"/>
      <c r="E11" s="64"/>
      <c r="F11" s="66"/>
      <c r="G11" s="67"/>
      <c r="H11" s="67"/>
      <c r="I11" s="59"/>
    </row>
    <row r="12" spans="1:94" ht="18.75" customHeight="1" x14ac:dyDescent="0.2">
      <c r="A12" s="61"/>
      <c r="B12" s="62"/>
      <c r="C12" s="63"/>
      <c r="D12" s="63"/>
      <c r="E12" s="64"/>
      <c r="F12" s="66"/>
      <c r="G12" s="67"/>
      <c r="H12" s="67"/>
      <c r="I12" s="59"/>
    </row>
    <row r="13" spans="1:94" ht="18.75" customHeight="1" x14ac:dyDescent="0.2">
      <c r="A13" s="61"/>
      <c r="B13" s="62"/>
      <c r="C13" s="63"/>
      <c r="D13" s="63"/>
      <c r="E13" s="64"/>
      <c r="F13" s="66"/>
      <c r="G13" s="67"/>
      <c r="H13" s="67"/>
      <c r="I13" s="59"/>
      <c r="CP13" s="18" t="s">
        <v>181</v>
      </c>
    </row>
    <row r="14" spans="1:94" ht="18.75" customHeight="1" x14ac:dyDescent="0.2">
      <c r="A14" s="61"/>
      <c r="B14" s="62"/>
      <c r="C14" s="63"/>
      <c r="D14" s="63"/>
      <c r="E14" s="64"/>
      <c r="F14" s="66"/>
      <c r="G14" s="67"/>
      <c r="H14" s="67"/>
      <c r="I14" s="59"/>
      <c r="CP14" s="18" t="s">
        <v>182</v>
      </c>
    </row>
    <row r="15" spans="1:94" ht="18.75" customHeight="1" x14ac:dyDescent="0.2">
      <c r="A15" s="61"/>
      <c r="B15" s="62"/>
      <c r="C15" s="63"/>
      <c r="D15" s="63"/>
      <c r="E15" s="64"/>
      <c r="F15" s="66"/>
      <c r="G15" s="67"/>
      <c r="H15" s="67"/>
      <c r="I15" s="59"/>
      <c r="CP15" s="18" t="s">
        <v>183</v>
      </c>
    </row>
    <row r="16" spans="1:94" ht="18.75" customHeight="1" x14ac:dyDescent="0.2">
      <c r="A16" s="56"/>
      <c r="B16" s="62"/>
      <c r="C16" s="63"/>
      <c r="D16" s="63"/>
      <c r="E16" s="64"/>
      <c r="F16" s="66"/>
      <c r="G16" s="67"/>
      <c r="H16" s="67"/>
      <c r="I16" s="59"/>
      <c r="CP16" s="18" t="s">
        <v>184</v>
      </c>
    </row>
    <row r="17" spans="1:9" ht="18.75" customHeight="1" x14ac:dyDescent="0.2">
      <c r="A17" s="51" t="s">
        <v>4</v>
      </c>
      <c r="B17" s="53"/>
      <c r="C17" s="52"/>
      <c r="D17" s="54"/>
      <c r="E17" s="54"/>
      <c r="F17" s="54"/>
      <c r="G17" s="53"/>
      <c r="H17" s="53"/>
      <c r="I17" s="54"/>
    </row>
    <row r="18" spans="1:9" ht="18.75" customHeight="1" x14ac:dyDescent="0.2">
      <c r="A18" s="61"/>
      <c r="B18" s="68" t="s">
        <v>115</v>
      </c>
      <c r="C18" s="57"/>
      <c r="D18" s="57"/>
      <c r="E18" s="57"/>
      <c r="F18" s="58"/>
      <c r="G18" s="58">
        <f>G19</f>
        <v>0</v>
      </c>
      <c r="H18" s="58" t="s">
        <v>43</v>
      </c>
      <c r="I18" s="59" t="s">
        <v>116</v>
      </c>
    </row>
    <row r="19" spans="1:9" ht="31.4" customHeight="1" x14ac:dyDescent="0.2">
      <c r="A19" s="61"/>
      <c r="B19" s="69"/>
      <c r="C19" s="265" t="s">
        <v>188</v>
      </c>
      <c r="D19" s="266"/>
      <c r="E19" s="267"/>
      <c r="F19" s="65"/>
      <c r="G19" s="58">
        <f>SUM('PMS(pre_calc_process(2)'!E111:N111)</f>
        <v>0</v>
      </c>
      <c r="H19" s="58" t="s">
        <v>117</v>
      </c>
      <c r="I19" s="59"/>
    </row>
    <row r="20" spans="1:9" ht="18.75" customHeight="1" x14ac:dyDescent="0.2">
      <c r="A20" s="51" t="s">
        <v>5</v>
      </c>
      <c r="B20" s="52"/>
      <c r="C20" s="52"/>
      <c r="D20" s="52"/>
      <c r="E20" s="53"/>
      <c r="F20" s="54"/>
      <c r="G20" s="53"/>
      <c r="H20" s="53"/>
      <c r="I20" s="54"/>
    </row>
    <row r="21" spans="1:9" ht="18.75" customHeight="1" x14ac:dyDescent="0.2">
      <c r="A21" s="61"/>
      <c r="B21" s="68" t="s">
        <v>118</v>
      </c>
      <c r="C21" s="57"/>
      <c r="D21" s="57"/>
      <c r="E21" s="57"/>
      <c r="F21" s="59"/>
      <c r="G21" s="58">
        <f>SUM(G22:G24)</f>
        <v>0</v>
      </c>
      <c r="H21" s="58" t="s">
        <v>43</v>
      </c>
      <c r="I21" s="59" t="s">
        <v>119</v>
      </c>
    </row>
    <row r="22" spans="1:9" ht="18.75" customHeight="1" x14ac:dyDescent="0.2">
      <c r="A22" s="61"/>
      <c r="B22" s="69"/>
      <c r="C22" s="268" t="s">
        <v>189</v>
      </c>
      <c r="D22" s="269"/>
      <c r="E22" s="270"/>
      <c r="F22" s="65"/>
      <c r="G22" s="58">
        <f>SUM('PMS(pre_calc_process(2)'!E120:N120)</f>
        <v>0</v>
      </c>
      <c r="H22" s="58" t="s">
        <v>121</v>
      </c>
      <c r="I22" s="59" t="s">
        <v>122</v>
      </c>
    </row>
    <row r="23" spans="1:9" ht="38.5" customHeight="1" x14ac:dyDescent="0.2">
      <c r="A23" s="61"/>
      <c r="B23" s="69"/>
      <c r="C23" s="268" t="s">
        <v>120</v>
      </c>
      <c r="D23" s="269"/>
      <c r="E23" s="270"/>
      <c r="F23" s="65"/>
      <c r="G23" s="58">
        <f>'PMS(input)'!E11*'PMS(input)'!E28</f>
        <v>0</v>
      </c>
      <c r="H23" s="58" t="s">
        <v>121</v>
      </c>
      <c r="I23" s="59" t="s">
        <v>122</v>
      </c>
    </row>
    <row r="24" spans="1:9" ht="34.4" customHeight="1" x14ac:dyDescent="0.2">
      <c r="A24" s="61"/>
      <c r="B24" s="69"/>
      <c r="C24" s="268" t="s">
        <v>123</v>
      </c>
      <c r="D24" s="269"/>
      <c r="E24" s="270"/>
      <c r="F24" s="65" t="s">
        <v>185</v>
      </c>
      <c r="G24" s="58">
        <f>'PMS(input)'!E12*'PMS(input)'!E29*'PMS(input)'!E30</f>
        <v>0</v>
      </c>
      <c r="H24" s="58" t="s">
        <v>121</v>
      </c>
      <c r="I24" s="59" t="s">
        <v>124</v>
      </c>
    </row>
    <row r="25" spans="1:9" x14ac:dyDescent="0.2">
      <c r="F25" s="70"/>
      <c r="G25" s="71"/>
      <c r="H25" s="71"/>
    </row>
    <row r="26" spans="1:9" ht="21.75" customHeight="1" x14ac:dyDescent="0.2">
      <c r="E26" s="18" t="s">
        <v>8</v>
      </c>
    </row>
    <row r="27" spans="1:9" ht="21.75" customHeight="1" x14ac:dyDescent="0.2">
      <c r="A27" s="1"/>
      <c r="B27" s="1"/>
      <c r="C27" s="1"/>
      <c r="D27" s="1"/>
      <c r="E27" s="92" t="s">
        <v>149</v>
      </c>
      <c r="F27" s="92"/>
      <c r="G27" s="1"/>
      <c r="H27" s="1"/>
      <c r="I27" s="93"/>
    </row>
    <row r="28" spans="1:9" ht="21.75" customHeight="1" x14ac:dyDescent="0.2">
      <c r="A28" s="1"/>
      <c r="B28" s="1"/>
      <c r="C28" s="1"/>
      <c r="D28" s="1"/>
      <c r="E28" s="94" t="s">
        <v>150</v>
      </c>
      <c r="F28" s="95" t="s">
        <v>0</v>
      </c>
      <c r="G28" s="95" t="s">
        <v>1</v>
      </c>
      <c r="H28" s="95" t="s">
        <v>151</v>
      </c>
      <c r="I28" s="93"/>
    </row>
    <row r="29" spans="1:9" ht="21.75" customHeight="1" x14ac:dyDescent="0.2">
      <c r="A29" s="1"/>
      <c r="B29" s="1"/>
      <c r="C29" s="1"/>
      <c r="D29" s="1"/>
      <c r="E29" s="94" t="s">
        <v>152</v>
      </c>
      <c r="F29" s="103">
        <v>28</v>
      </c>
      <c r="G29" s="95" t="s">
        <v>153</v>
      </c>
      <c r="H29" s="97" t="s">
        <v>154</v>
      </c>
      <c r="I29" s="93"/>
    </row>
    <row r="30" spans="1:9" x14ac:dyDescent="0.2">
      <c r="A30" s="1"/>
      <c r="B30" s="1"/>
      <c r="C30" s="1"/>
      <c r="D30" s="1"/>
      <c r="E30" s="94" t="s">
        <v>155</v>
      </c>
      <c r="F30" s="99">
        <v>0.1</v>
      </c>
      <c r="G30" s="95" t="s">
        <v>59</v>
      </c>
      <c r="H30" s="97" t="s">
        <v>89</v>
      </c>
      <c r="I30" s="1"/>
    </row>
    <row r="31" spans="1:9" ht="21.75" customHeight="1" x14ac:dyDescent="0.2">
      <c r="A31" s="1"/>
      <c r="B31" s="1"/>
      <c r="C31" s="1"/>
      <c r="D31" s="1"/>
      <c r="E31" s="100" t="s">
        <v>156</v>
      </c>
      <c r="F31" s="99">
        <v>0.5</v>
      </c>
      <c r="G31" s="101" t="s">
        <v>92</v>
      </c>
      <c r="H31" s="97" t="s">
        <v>91</v>
      </c>
      <c r="I31" s="1"/>
    </row>
    <row r="32" spans="1:9" ht="21.75" customHeight="1" x14ac:dyDescent="0.2">
      <c r="A32" s="1"/>
      <c r="B32" s="1"/>
      <c r="C32" s="1"/>
      <c r="D32" s="1"/>
      <c r="E32" s="100" t="s">
        <v>98</v>
      </c>
      <c r="F32" s="100">
        <v>1</v>
      </c>
      <c r="G32" s="100" t="s">
        <v>96</v>
      </c>
      <c r="H32" s="97" t="s">
        <v>97</v>
      </c>
      <c r="I32" s="1"/>
    </row>
    <row r="33" spans="1:9" ht="21.75" customHeight="1" x14ac:dyDescent="0.2">
      <c r="A33" s="1"/>
      <c r="B33" s="1"/>
      <c r="C33" s="1"/>
      <c r="D33" s="1"/>
      <c r="E33" s="100" t="s">
        <v>101</v>
      </c>
      <c r="F33" s="100">
        <v>0.5</v>
      </c>
      <c r="G33" s="100" t="s">
        <v>96</v>
      </c>
      <c r="H33" s="97" t="s">
        <v>100</v>
      </c>
      <c r="I33" s="1"/>
    </row>
    <row r="34" spans="1:9" ht="42" x14ac:dyDescent="0.2">
      <c r="A34" s="1"/>
      <c r="B34" s="1"/>
      <c r="C34" s="1"/>
      <c r="D34" s="1"/>
      <c r="E34" s="102" t="s">
        <v>157</v>
      </c>
      <c r="F34" s="99">
        <v>0.5</v>
      </c>
      <c r="G34" s="101" t="s">
        <v>96</v>
      </c>
      <c r="H34" s="97" t="s">
        <v>158</v>
      </c>
      <c r="I34" s="1"/>
    </row>
    <row r="35" spans="1:9" ht="21.75" customHeight="1" x14ac:dyDescent="0.2">
      <c r="A35" s="1"/>
      <c r="B35" s="1"/>
      <c r="C35" s="1"/>
      <c r="D35" s="1"/>
      <c r="E35" s="92"/>
      <c r="F35" s="92"/>
      <c r="G35" s="1"/>
      <c r="H35" s="1"/>
      <c r="I35" s="93"/>
    </row>
    <row r="36" spans="1:9" s="50" customFormat="1" ht="21.75" customHeight="1" x14ac:dyDescent="0.2">
      <c r="A36" s="1"/>
      <c r="B36" s="1"/>
      <c r="C36" s="1"/>
      <c r="D36" s="1"/>
      <c r="E36" s="92" t="s">
        <v>159</v>
      </c>
      <c r="F36" s="92"/>
      <c r="G36" s="1"/>
      <c r="H36" s="1"/>
      <c r="I36" s="93"/>
    </row>
    <row r="37" spans="1:9" s="50" customFormat="1" ht="21.75" customHeight="1" x14ac:dyDescent="0.2">
      <c r="A37" s="1"/>
      <c r="B37" s="1"/>
      <c r="C37" s="1"/>
      <c r="D37" s="1"/>
      <c r="E37" s="94" t="s">
        <v>160</v>
      </c>
      <c r="F37" s="95" t="s">
        <v>161</v>
      </c>
      <c r="G37" s="95" t="s">
        <v>1</v>
      </c>
      <c r="H37" s="1"/>
      <c r="I37" s="93"/>
    </row>
    <row r="38" spans="1:9" s="50" customFormat="1" x14ac:dyDescent="0.2">
      <c r="A38" s="1"/>
      <c r="B38" s="1"/>
      <c r="C38" s="1"/>
      <c r="D38" s="1"/>
      <c r="E38" s="96" t="s">
        <v>162</v>
      </c>
      <c r="F38" s="103">
        <v>43</v>
      </c>
      <c r="G38" s="104" t="s">
        <v>163</v>
      </c>
      <c r="H38" s="1"/>
      <c r="I38" s="93"/>
    </row>
    <row r="39" spans="1:9" x14ac:dyDescent="0.2">
      <c r="A39" s="1"/>
      <c r="B39" s="1"/>
      <c r="C39" s="1"/>
      <c r="D39" s="1"/>
      <c r="E39" s="96" t="s">
        <v>164</v>
      </c>
      <c r="F39" s="103">
        <v>40</v>
      </c>
      <c r="G39" s="104" t="s">
        <v>163</v>
      </c>
      <c r="H39" s="1"/>
      <c r="I39" s="93"/>
    </row>
    <row r="40" spans="1:9" ht="28" x14ac:dyDescent="0.2">
      <c r="A40" s="1"/>
      <c r="B40" s="1"/>
      <c r="C40" s="1"/>
      <c r="D40" s="1"/>
      <c r="E40" s="96" t="s">
        <v>165</v>
      </c>
      <c r="F40" s="103">
        <v>15</v>
      </c>
      <c r="G40" s="104" t="s">
        <v>163</v>
      </c>
      <c r="H40" s="1"/>
      <c r="I40" s="93"/>
    </row>
    <row r="41" spans="1:9" x14ac:dyDescent="0.2">
      <c r="A41" s="1"/>
      <c r="B41" s="1"/>
      <c r="C41" s="1"/>
      <c r="D41" s="1"/>
      <c r="E41" s="96" t="s">
        <v>166</v>
      </c>
      <c r="F41" s="103">
        <v>24</v>
      </c>
      <c r="G41" s="104" t="s">
        <v>163</v>
      </c>
      <c r="H41" s="1"/>
      <c r="I41" s="93"/>
    </row>
    <row r="42" spans="1:9" x14ac:dyDescent="0.2">
      <c r="A42" s="93"/>
      <c r="B42" s="93"/>
      <c r="C42" s="93"/>
      <c r="D42" s="93"/>
      <c r="E42" s="96" t="s">
        <v>167</v>
      </c>
      <c r="F42" s="103">
        <v>20</v>
      </c>
      <c r="G42" s="104" t="s">
        <v>163</v>
      </c>
      <c r="H42" s="1"/>
      <c r="I42" s="93"/>
    </row>
    <row r="43" spans="1:9" x14ac:dyDescent="0.2">
      <c r="A43" s="93"/>
      <c r="B43" s="93"/>
      <c r="C43" s="93"/>
      <c r="D43" s="93"/>
      <c r="E43" s="96" t="s">
        <v>264</v>
      </c>
      <c r="F43" s="96">
        <v>24</v>
      </c>
      <c r="G43" s="104" t="s">
        <v>163</v>
      </c>
      <c r="H43" s="1"/>
      <c r="I43" s="93"/>
    </row>
    <row r="44" spans="1:9" x14ac:dyDescent="0.2">
      <c r="A44" s="93"/>
      <c r="B44" s="93"/>
      <c r="C44" s="93"/>
      <c r="D44" s="93"/>
      <c r="E44" s="105" t="s">
        <v>168</v>
      </c>
      <c r="F44" s="103">
        <v>0</v>
      </c>
      <c r="G44" s="104" t="s">
        <v>163</v>
      </c>
      <c r="H44" s="1"/>
      <c r="I44" s="93"/>
    </row>
    <row r="45" spans="1:9" x14ac:dyDescent="0.2">
      <c r="A45" s="1"/>
      <c r="B45" s="1"/>
      <c r="C45" s="1"/>
      <c r="D45" s="1"/>
      <c r="E45" s="92"/>
      <c r="F45" s="92"/>
      <c r="G45" s="1"/>
      <c r="H45" s="1"/>
      <c r="I45" s="93"/>
    </row>
    <row r="46" spans="1:9" x14ac:dyDescent="0.2">
      <c r="A46" s="1"/>
      <c r="B46" s="1"/>
      <c r="C46" s="1"/>
      <c r="D46" s="1"/>
      <c r="E46" s="92" t="s">
        <v>169</v>
      </c>
      <c r="F46" s="92"/>
      <c r="G46" s="1"/>
      <c r="H46" s="1"/>
      <c r="I46" s="93"/>
    </row>
    <row r="47" spans="1:9" x14ac:dyDescent="0.2">
      <c r="A47" s="1"/>
      <c r="B47" s="1"/>
      <c r="C47" s="1"/>
      <c r="D47" s="1"/>
      <c r="E47" s="94" t="s">
        <v>160</v>
      </c>
      <c r="F47" s="95" t="s">
        <v>170</v>
      </c>
      <c r="G47" s="95" t="s">
        <v>1</v>
      </c>
      <c r="H47" s="1"/>
      <c r="I47" s="93"/>
    </row>
    <row r="48" spans="1:9" ht="42" x14ac:dyDescent="0.2">
      <c r="A48" s="1"/>
      <c r="B48" s="1"/>
      <c r="C48" s="1"/>
      <c r="D48" s="1"/>
      <c r="E48" s="96" t="s">
        <v>171</v>
      </c>
      <c r="F48" s="106">
        <v>0.04</v>
      </c>
      <c r="G48" s="98" t="s">
        <v>172</v>
      </c>
      <c r="H48" s="1"/>
      <c r="I48" s="93"/>
    </row>
    <row r="49" spans="1:9" ht="28" x14ac:dyDescent="0.2">
      <c r="A49" s="1"/>
      <c r="B49" s="1"/>
      <c r="C49" s="1"/>
      <c r="D49" s="1"/>
      <c r="E49" s="96" t="s">
        <v>173</v>
      </c>
      <c r="F49" s="106">
        <v>0.02</v>
      </c>
      <c r="G49" s="98" t="s">
        <v>172</v>
      </c>
      <c r="H49" s="1"/>
      <c r="I49" s="93"/>
    </row>
    <row r="50" spans="1:9" ht="42" x14ac:dyDescent="0.2">
      <c r="A50" s="93"/>
      <c r="B50" s="93"/>
      <c r="C50" s="93"/>
      <c r="D50" s="93"/>
      <c r="E50" s="96" t="s">
        <v>174</v>
      </c>
      <c r="F50" s="106">
        <v>0.05</v>
      </c>
      <c r="G50" s="98" t="s">
        <v>172</v>
      </c>
      <c r="H50" s="1"/>
      <c r="I50" s="93"/>
    </row>
    <row r="51" spans="1:9" ht="42" x14ac:dyDescent="0.2">
      <c r="A51" s="93"/>
      <c r="B51" s="93"/>
      <c r="C51" s="93"/>
      <c r="D51" s="93"/>
      <c r="E51" s="105" t="s">
        <v>175</v>
      </c>
      <c r="F51" s="106">
        <v>0.06</v>
      </c>
      <c r="G51" s="98" t="s">
        <v>172</v>
      </c>
      <c r="H51" s="1"/>
      <c r="I51" s="93"/>
    </row>
    <row r="52" spans="1:9" x14ac:dyDescent="0.2">
      <c r="A52" s="93"/>
      <c r="B52" s="93"/>
      <c r="C52" s="93"/>
      <c r="D52" s="93"/>
      <c r="E52" s="1"/>
      <c r="F52" s="1"/>
      <c r="G52" s="1"/>
      <c r="H52" s="1"/>
      <c r="I52" s="93"/>
    </row>
  </sheetData>
  <mergeCells count="6">
    <mergeCell ref="A2:I2"/>
    <mergeCell ref="A3:I3"/>
    <mergeCell ref="C19:E19"/>
    <mergeCell ref="C23:E23"/>
    <mergeCell ref="C24:E24"/>
    <mergeCell ref="C22:E22"/>
  </mergeCells>
  <phoneticPr fontId="3"/>
  <dataValidations count="1">
    <dataValidation type="list" operator="equal" allowBlank="1" showInputMessage="1" showErrorMessage="1" sqref="F24" xr:uid="{A1CF7171-6E11-49F6-BA36-763C1C792BB7}">
      <formula1>$CP$13:$CP$16</formula1>
    </dataValidation>
  </dataValidations>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PMS(input)</vt:lpstr>
      <vt:lpstr>PMS(input_separete)</vt:lpstr>
      <vt:lpstr>PMS(pre calc_process(1))</vt:lpstr>
      <vt:lpstr>PMS(pre_calc_process(2)</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2023-06-20T10:37:55Z</cp:lastPrinted>
  <dcterms:created xsi:type="dcterms:W3CDTF">2012-01-13T02:28:29Z</dcterms:created>
  <dcterms:modified xsi:type="dcterms:W3CDTF">2025-08-01T00:47:10Z</dcterms:modified>
</cp:coreProperties>
</file>