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155" yWindow="-15" windowWidth="19200" windowHeight="11835" tabRatio="587"/>
  </bookViews>
  <sheets>
    <sheet name="PMS(input)" sheetId="30" r:id="rId1"/>
    <sheet name="PMS(input_separate)" sheetId="32" r:id="rId2"/>
    <sheet name="PMS(calc_process)" sheetId="31" r:id="rId3"/>
  </sheets>
  <externalReferences>
    <externalReference r:id="rId4"/>
  </externalReferences>
  <definedNames>
    <definedName name="_xlnm.Print_Area" localSheetId="2">'PMS(calc_process)'!$A$1:$I$24</definedName>
    <definedName name="_xlnm.Print_Area" localSheetId="0">'PMS(input)'!$A$1:$K$35</definedName>
    <definedName name="RdcRFL">'[1]MPS(calc_process)'!$F$22:$F$24</definedName>
  </definedNames>
  <calcPr calcId="125725"/>
</workbook>
</file>

<file path=xl/calcChain.xml><?xml version="1.0" encoding="utf-8"?>
<calcChain xmlns="http://schemas.openxmlformats.org/spreadsheetml/2006/main">
  <c r="O25" i="32"/>
  <c r="O24"/>
  <c r="O23"/>
  <c r="O22"/>
  <c r="O21"/>
  <c r="O20"/>
  <c r="O19"/>
  <c r="O18"/>
  <c r="O17"/>
  <c r="O16"/>
  <c r="O15"/>
  <c r="O14"/>
  <c r="O13"/>
  <c r="O12"/>
  <c r="O11"/>
  <c r="O10"/>
  <c r="O9"/>
  <c r="O8"/>
  <c r="O7"/>
  <c r="O6"/>
  <c r="U1" l="1"/>
  <c r="R25" l="1"/>
  <c r="R24"/>
  <c r="R23"/>
  <c r="R22"/>
  <c r="R21"/>
  <c r="R20"/>
  <c r="R19"/>
  <c r="R18"/>
  <c r="R17"/>
  <c r="R16"/>
  <c r="R15"/>
  <c r="R14"/>
  <c r="R13"/>
  <c r="R12"/>
  <c r="R11"/>
  <c r="R10"/>
  <c r="R9"/>
  <c r="R8"/>
  <c r="R7"/>
  <c r="R6"/>
  <c r="Q25"/>
  <c r="Q24"/>
  <c r="Q23"/>
  <c r="Q22"/>
  <c r="Q21"/>
  <c r="Q20"/>
  <c r="Q19"/>
  <c r="Q18"/>
  <c r="Q17"/>
  <c r="Q16"/>
  <c r="Q15"/>
  <c r="Q14"/>
  <c r="Q13"/>
  <c r="Q12"/>
  <c r="Q11"/>
  <c r="Q10"/>
  <c r="Q9"/>
  <c r="Q8"/>
  <c r="Q7"/>
  <c r="Q6"/>
  <c r="P25"/>
  <c r="P24"/>
  <c r="P23"/>
  <c r="P22"/>
  <c r="P21"/>
  <c r="P20"/>
  <c r="P19"/>
  <c r="P18"/>
  <c r="P17"/>
  <c r="P16"/>
  <c r="P15"/>
  <c r="P14"/>
  <c r="P13"/>
  <c r="P12"/>
  <c r="P11"/>
  <c r="P10"/>
  <c r="P9"/>
  <c r="P8"/>
  <c r="P7"/>
  <c r="P6"/>
  <c r="I25"/>
  <c r="I24"/>
  <c r="I23"/>
  <c r="I22"/>
  <c r="I21"/>
  <c r="I20"/>
  <c r="I19"/>
  <c r="I18"/>
  <c r="I17"/>
  <c r="I16"/>
  <c r="I15"/>
  <c r="I14"/>
  <c r="I13"/>
  <c r="I12"/>
  <c r="I11"/>
  <c r="I10"/>
  <c r="I9"/>
  <c r="I8"/>
  <c r="I7"/>
  <c r="I6"/>
  <c r="H25"/>
  <c r="H24"/>
  <c r="H23"/>
  <c r="H22"/>
  <c r="H21"/>
  <c r="H20"/>
  <c r="H19"/>
  <c r="H18"/>
  <c r="H17"/>
  <c r="H16"/>
  <c r="H15"/>
  <c r="H14"/>
  <c r="H13"/>
  <c r="H12"/>
  <c r="H11"/>
  <c r="H10"/>
  <c r="H9"/>
  <c r="H8"/>
  <c r="H7"/>
  <c r="H6"/>
  <c r="G25"/>
  <c r="G24"/>
  <c r="G23"/>
  <c r="G22"/>
  <c r="G21"/>
  <c r="G20"/>
  <c r="G19"/>
  <c r="G18"/>
  <c r="G17"/>
  <c r="G16"/>
  <c r="G15"/>
  <c r="G14"/>
  <c r="G13"/>
  <c r="G12"/>
  <c r="G11"/>
  <c r="G10"/>
  <c r="G9"/>
  <c r="G8"/>
  <c r="G7"/>
  <c r="G6"/>
  <c r="F25"/>
  <c r="F24"/>
  <c r="F23"/>
  <c r="F22"/>
  <c r="F21"/>
  <c r="F20"/>
  <c r="F19"/>
  <c r="F18"/>
  <c r="T18" s="1"/>
  <c r="F17"/>
  <c r="F16"/>
  <c r="F15"/>
  <c r="S15" s="1"/>
  <c r="F14"/>
  <c r="T14" s="1"/>
  <c r="F13"/>
  <c r="F12"/>
  <c r="T12" s="1"/>
  <c r="F11"/>
  <c r="F10"/>
  <c r="T10" s="1"/>
  <c r="F9"/>
  <c r="F8"/>
  <c r="F7"/>
  <c r="S7" s="1"/>
  <c r="F6"/>
  <c r="E25"/>
  <c r="E24"/>
  <c r="E23"/>
  <c r="E22"/>
  <c r="E21"/>
  <c r="E20"/>
  <c r="E19"/>
  <c r="E18"/>
  <c r="E17"/>
  <c r="E16"/>
  <c r="E15"/>
  <c r="E14"/>
  <c r="E13"/>
  <c r="E12"/>
  <c r="E11"/>
  <c r="E10"/>
  <c r="E9"/>
  <c r="E8"/>
  <c r="E7"/>
  <c r="E6"/>
  <c r="D25"/>
  <c r="D24"/>
  <c r="D23"/>
  <c r="D22"/>
  <c r="D21"/>
  <c r="D20"/>
  <c r="D19"/>
  <c r="D18"/>
  <c r="D17"/>
  <c r="D16"/>
  <c r="D15"/>
  <c r="D14"/>
  <c r="D13"/>
  <c r="D12"/>
  <c r="D11"/>
  <c r="D10"/>
  <c r="D9"/>
  <c r="D8"/>
  <c r="D7"/>
  <c r="D6"/>
  <c r="S9"/>
  <c r="S11"/>
  <c r="S13"/>
  <c r="S17"/>
  <c r="S19"/>
  <c r="S21"/>
  <c r="T23"/>
  <c r="S25"/>
  <c r="E17" i="30"/>
  <c r="E16"/>
  <c r="T8" i="32" l="1"/>
  <c r="T7"/>
  <c r="U7" s="1"/>
  <c r="T11"/>
  <c r="U11" s="1"/>
  <c r="T15"/>
  <c r="T19"/>
  <c r="T24"/>
  <c r="U24" s="1"/>
  <c r="T16"/>
  <c r="S24"/>
  <c r="T20"/>
  <c r="T6"/>
  <c r="S10"/>
  <c r="S14"/>
  <c r="U14" s="1"/>
  <c r="S18"/>
  <c r="U18" s="1"/>
  <c r="T22"/>
  <c r="S23"/>
  <c r="U23" s="1"/>
  <c r="U19"/>
  <c r="S16"/>
  <c r="S12"/>
  <c r="U12" s="1"/>
  <c r="S8"/>
  <c r="U15"/>
  <c r="U10"/>
  <c r="S22"/>
  <c r="S20"/>
  <c r="S6"/>
  <c r="T25"/>
  <c r="U25" s="1"/>
  <c r="T21"/>
  <c r="U21" s="1"/>
  <c r="T17"/>
  <c r="U17" s="1"/>
  <c r="T13"/>
  <c r="U13" s="1"/>
  <c r="T9"/>
  <c r="U9" s="1"/>
  <c r="U22" l="1"/>
  <c r="U16"/>
  <c r="U20"/>
  <c r="U8"/>
  <c r="S26"/>
  <c r="G11" i="31" s="1"/>
  <c r="G10" s="1"/>
  <c r="U6" i="32"/>
  <c r="T26"/>
  <c r="G14" i="31" s="1"/>
  <c r="G13" s="1"/>
  <c r="G6" l="1"/>
  <c r="U26" i="32"/>
  <c r="I1" i="31"/>
  <c r="B30" i="30"/>
</calcChain>
</file>

<file path=xl/sharedStrings.xml><?xml version="1.0" encoding="utf-8"?>
<sst xmlns="http://schemas.openxmlformats.org/spreadsheetml/2006/main" count="274" uniqueCount="183">
  <si>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</si>
  <si>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</si>
  <si>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</si>
  <si>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</si>
  <si>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</si>
  <si>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</si>
  <si>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</si>
  <si>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</si>
  <si>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</si>
  <si>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</si>
  <si>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</si>
  <si>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</si>
  <si>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</si>
  <si>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</si>
  <si>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</si>
  <si>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</si>
  <si>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</si>
  <si>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</si>
  <si>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</si>
  <si>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</si>
  <si>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</si>
  <si>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</si>
  <si>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</si>
  <si>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</si>
  <si>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</si>
  <si>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</si>
  <si>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</si>
  <si>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</si>
  <si>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</si>
  <si>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</si>
  <si>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</si>
  <si>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</si>
  <si>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</si>
  <si>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</si>
  <si>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</si>
  <si>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</si>
  <si>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</si>
  <si>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</si>
  <si>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</si>
  <si>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</si>
  <si>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</si>
  <si>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</si>
  <si>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</si>
  <si>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</si>
  <si>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</si>
  <si>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</si>
  <si>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</si>
  <si>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</si>
  <si>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</si>
  <si>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</si>
  <si>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</si>
  <si>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JCM_TH_F_PMS_ver01.0</t>
    <phoneticPr fontId="2"/>
  </si>
  <si>
    <t>(1)</t>
  </si>
  <si>
    <r>
      <t>EC</t>
    </r>
    <r>
      <rPr>
        <vertAlign val="subscript"/>
        <sz val="11"/>
        <color theme="1"/>
        <rFont val="Arial"/>
        <family val="2"/>
      </rPr>
      <t>PJ,i,p</t>
    </r>
    <phoneticPr fontId="2"/>
  </si>
  <si>
    <t>Power consumption of project air compressor i during the period p</t>
  </si>
  <si>
    <t>-</t>
    <phoneticPr fontId="2"/>
  </si>
  <si>
    <t>MWh/p</t>
    <phoneticPr fontId="2"/>
  </si>
  <si>
    <t>Option C</t>
    <phoneticPr fontId="2"/>
  </si>
  <si>
    <t>Monitored data</t>
    <phoneticPr fontId="2"/>
  </si>
  <si>
    <t>Data is measured by measuring equipments in the factory.
- Specification of measuring equipments:
 1) Electrical power meter is applied for measurement of electrical power consumption of project air compressor.
 2) Meter is certified in compliance with national/international standards on electrical power meter.
- Measuring and recording:
 1) Measured data is  recorded and stored in the measuring equipments.
 2) Recorded data is checked its integrity once a month by responsible staff.
- Calibration:
  In case a calibration certificate issued by an entity accredited under national/international standards is not provided, such measuring equipment is required to be calibrated.</t>
    <phoneticPr fontId="2"/>
  </si>
  <si>
    <t>Continuously</t>
    <phoneticPr fontId="2"/>
  </si>
  <si>
    <t>Input on "PMS
(input_separate)"</t>
    <phoneticPr fontId="2"/>
  </si>
  <si>
    <t>(2)</t>
    <phoneticPr fontId="2"/>
  </si>
  <si>
    <r>
      <t>FC</t>
    </r>
    <r>
      <rPr>
        <vertAlign val="subscript"/>
        <sz val="11"/>
        <color theme="1"/>
        <rFont val="Arial"/>
        <family val="2"/>
      </rPr>
      <t>PJ,p</t>
    </r>
    <phoneticPr fontId="2"/>
  </si>
  <si>
    <r>
      <t xml:space="preserve">The amount of fuel input for power generation during monitoring period </t>
    </r>
    <r>
      <rPr>
        <i/>
        <sz val="11"/>
        <color theme="1"/>
        <rFont val="Arial"/>
        <family val="2"/>
      </rPr>
      <t>p</t>
    </r>
    <phoneticPr fontId="2"/>
  </si>
  <si>
    <t>mass or weight/p</t>
    <phoneticPr fontId="2"/>
  </si>
  <si>
    <t>Option B</t>
    <phoneticPr fontId="2"/>
  </si>
  <si>
    <t>Invoice from fuel supply company</t>
    <phoneticPr fontId="2"/>
  </si>
  <si>
    <t>Data is collected and recorded from the invoices by the fuel supply company.</t>
    <phoneticPr fontId="2"/>
  </si>
  <si>
    <t>for option c)</t>
    <phoneticPr fontId="2"/>
  </si>
  <si>
    <t>(3)</t>
    <phoneticPr fontId="2"/>
  </si>
  <si>
    <r>
      <t>EG</t>
    </r>
    <r>
      <rPr>
        <vertAlign val="subscript"/>
        <sz val="11"/>
        <color theme="1"/>
        <rFont val="Arial"/>
        <family val="2"/>
      </rPr>
      <t>PJ,p</t>
    </r>
    <phoneticPr fontId="2"/>
  </si>
  <si>
    <r>
      <t xml:space="preserve">The amount of electricity generated during the monitoring period </t>
    </r>
    <r>
      <rPr>
        <i/>
        <sz val="11"/>
        <color theme="1"/>
        <rFont val="Arial"/>
        <family val="2"/>
      </rPr>
      <t>p</t>
    </r>
    <phoneticPr fontId="2"/>
  </si>
  <si>
    <r>
      <t>EF</t>
    </r>
    <r>
      <rPr>
        <vertAlign val="subscript"/>
        <sz val="11"/>
        <color theme="1"/>
        <rFont val="Arial"/>
        <family val="2"/>
      </rPr>
      <t>elec</t>
    </r>
    <phoneticPr fontId="2"/>
  </si>
  <si>
    <r>
      <t>[For grid electricity]
CO</t>
    </r>
    <r>
      <rPr>
        <vertAlign val="subscript"/>
        <sz val="11"/>
        <color theme="1"/>
        <rFont val="Arial"/>
        <family val="2"/>
      </rPr>
      <t>2</t>
    </r>
    <r>
      <rPr>
        <sz val="11"/>
        <color theme="1"/>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</si>
  <si>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</si>
  <si>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</si>
  <si>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</si>
  <si>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</si>
  <si>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c</t>
    </r>
    <phoneticPr fontId="2"/>
  </si>
  <si>
    <t>Selected from the default values set in the methodology</t>
  </si>
  <si>
    <r>
      <t>SP</t>
    </r>
    <r>
      <rPr>
        <vertAlign val="subscript"/>
        <sz val="11"/>
        <color theme="1"/>
        <rFont val="Arial"/>
        <family val="2"/>
      </rPr>
      <t>PJ,i</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</si>
  <si>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</si>
  <si>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Specifications of project air compressor </t>
    </r>
    <r>
      <rPr>
        <i/>
        <sz val="11"/>
        <color theme="1"/>
        <rFont val="Arial"/>
        <family val="2"/>
      </rPr>
      <t>i</t>
    </r>
    <r>
      <rPr>
        <sz val="11"/>
        <color theme="1"/>
        <rFont val="Arial"/>
        <family val="2"/>
      </rPr>
      <t xml:space="preserve"> prepared for the quotation or factory acceptance test data by manufacturer</t>
    </r>
    <phoneticPr fontId="2"/>
  </si>
  <si>
    <r>
      <t>P</t>
    </r>
    <r>
      <rPr>
        <vertAlign val="subscript"/>
        <sz val="11"/>
        <color theme="1"/>
        <rFont val="Arial"/>
        <family val="2"/>
      </rPr>
      <t>d,PJ,i</t>
    </r>
    <phoneticPr fontId="2"/>
  </si>
  <si>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</si>
  <si>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t>MPa(Gauge pressure)</t>
    <phoneticPr fontId="2"/>
  </si>
  <si>
    <r>
      <t>T</t>
    </r>
    <r>
      <rPr>
        <vertAlign val="subscript"/>
        <sz val="11"/>
        <color theme="1"/>
        <rFont val="Arial"/>
        <family val="2"/>
      </rPr>
      <t>s,PJ,i</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</si>
  <si>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2"/>
  </si>
  <si>
    <t>K</t>
    <phoneticPr fontId="2"/>
  </si>
  <si>
    <r>
      <t>m</t>
    </r>
    <r>
      <rPr>
        <vertAlign val="subscript"/>
        <sz val="11"/>
        <color theme="1"/>
        <rFont val="Arial"/>
        <family val="2"/>
      </rPr>
      <t>i</t>
    </r>
    <phoneticPr fontId="2"/>
  </si>
  <si>
    <r>
      <t xml:space="preserve">Number of compression stages of project air compressor </t>
    </r>
    <r>
      <rPr>
        <i/>
        <sz val="11"/>
        <color theme="1"/>
        <rFont val="Arial"/>
        <family val="2"/>
      </rPr>
      <t>i</t>
    </r>
    <phoneticPr fontId="2"/>
  </si>
  <si>
    <r>
      <t xml:space="preserve">Catalogues or specifications of project air compressor </t>
    </r>
    <r>
      <rPr>
        <i/>
        <sz val="11"/>
        <color theme="1"/>
        <rFont val="Arial"/>
        <family val="2"/>
      </rPr>
      <t>i</t>
    </r>
    <phoneticPr fontId="2"/>
  </si>
  <si>
    <r>
      <t>SP</t>
    </r>
    <r>
      <rPr>
        <vertAlign val="subscript"/>
        <sz val="11"/>
        <color theme="1"/>
        <rFont val="Arial"/>
        <family val="2"/>
      </rPr>
      <t>PJ,sc,i</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</si>
  <si>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</si>
  <si>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η</t>
    </r>
    <r>
      <rPr>
        <vertAlign val="subscript"/>
        <sz val="11"/>
        <color theme="1"/>
        <rFont val="Arial"/>
        <family val="2"/>
      </rPr>
      <t>elec</t>
    </r>
    <phoneticPr fontId="2"/>
  </si>
  <si>
    <t xml:space="preserve">Power generation efficiency </t>
    <phoneticPr fontId="2"/>
  </si>
  <si>
    <t>%</t>
    <phoneticPr fontId="2"/>
  </si>
  <si>
    <t>Specification of the captive power generation system provided by the manufacturer</t>
    <phoneticPr fontId="2"/>
  </si>
  <si>
    <r>
      <t>NCV</t>
    </r>
    <r>
      <rPr>
        <vertAlign val="subscript"/>
        <sz val="11"/>
        <color theme="1"/>
        <rFont val="Arial"/>
        <family val="2"/>
      </rPr>
      <t>fuel</t>
    </r>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</si>
  <si>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</si>
  <si>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</si>
  <si>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</si>
  <si>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EF</t>
    </r>
    <r>
      <rPr>
        <vertAlign val="subscript"/>
        <sz val="11"/>
        <color theme="1"/>
        <rFont val="Arial"/>
        <family val="2"/>
      </rPr>
      <t>fuel</t>
    </r>
    <phoneticPr fontId="2"/>
  </si>
  <si>
    <r>
      <t>CO</t>
    </r>
    <r>
      <rPr>
        <vertAlign val="subscript"/>
        <sz val="11"/>
        <color theme="1"/>
        <rFont val="Arial"/>
        <family val="2"/>
      </rPr>
      <t>2</t>
    </r>
    <r>
      <rPr>
        <sz val="11"/>
        <color theme="1"/>
        <rFont val="Arial"/>
        <family val="2"/>
      </rPr>
      <t xml:space="preserve"> emission factor of consumed fuel</t>
    </r>
    <phoneticPr fontId="2"/>
  </si>
  <si>
    <r>
      <t>tCO</t>
    </r>
    <r>
      <rPr>
        <vertAlign val="subscript"/>
        <sz val="11"/>
        <color theme="1"/>
        <rFont val="Arial"/>
        <family val="2"/>
      </rPr>
      <t>2</t>
    </r>
    <r>
      <rPr>
        <sz val="11"/>
        <color theme="1"/>
        <rFont val="Arial"/>
        <family val="2"/>
      </rPr>
      <t>/GJ</t>
    </r>
    <phoneticPr fontId="2"/>
  </si>
  <si>
    <t>-</t>
    <phoneticPr fontId="29"/>
  </si>
  <si>
    <t>Total</t>
    <phoneticPr fontId="29"/>
  </si>
  <si>
    <t>Estimated values</t>
    <phoneticPr fontId="29"/>
  </si>
  <si>
    <r>
      <t>tCO</t>
    </r>
    <r>
      <rPr>
        <vertAlign val="subscript"/>
        <sz val="11"/>
        <color theme="1"/>
        <rFont val="Arial"/>
        <family val="2"/>
      </rPr>
      <t>2</t>
    </r>
    <r>
      <rPr>
        <sz val="11"/>
        <color theme="1"/>
        <rFont val="Arial"/>
        <family val="2"/>
      </rPr>
      <t>/p</t>
    </r>
    <phoneticPr fontId="29"/>
  </si>
  <si>
    <r>
      <t>tCO</t>
    </r>
    <r>
      <rPr>
        <vertAlign val="subscript"/>
        <sz val="11"/>
        <color theme="1"/>
        <rFont val="Arial"/>
        <family val="2"/>
      </rPr>
      <t>2</t>
    </r>
    <r>
      <rPr>
        <sz val="11"/>
        <color theme="1"/>
        <rFont val="Arial"/>
        <family val="2"/>
      </rPr>
      <t>/GJ</t>
    </r>
    <phoneticPr fontId="2"/>
  </si>
  <si>
    <t>GJ/mass or weight</t>
    <phoneticPr fontId="2"/>
  </si>
  <si>
    <t>%</t>
    <phoneticPr fontId="2"/>
  </si>
  <si>
    <t>K</t>
    <phoneticPr fontId="29"/>
  </si>
  <si>
    <t>Mpa(Gauge pressure)</t>
    <phoneticPr fontId="2"/>
  </si>
  <si>
    <r>
      <t>tCO</t>
    </r>
    <r>
      <rPr>
        <vertAlign val="subscript"/>
        <sz val="11"/>
        <color theme="1"/>
        <rFont val="Arial"/>
        <family val="2"/>
      </rPr>
      <t>2</t>
    </r>
    <r>
      <rPr>
        <sz val="11"/>
        <color theme="1"/>
        <rFont val="Arial"/>
        <family val="2"/>
      </rPr>
      <t>/MWh</t>
    </r>
    <phoneticPr fontId="2"/>
  </si>
  <si>
    <t>MWh/p</t>
    <phoneticPr fontId="2"/>
  </si>
  <si>
    <t>mass or weight/p</t>
    <phoneticPr fontId="2"/>
  </si>
  <si>
    <t>Units</t>
    <phoneticPr fontId="29"/>
  </si>
  <si>
    <r>
      <t>Emissions reductions by 
the project air compressor</t>
    </r>
    <r>
      <rPr>
        <i/>
        <sz val="11"/>
        <color theme="1"/>
        <rFont val="Arial"/>
        <family val="2"/>
      </rPr>
      <t xml:space="preserve"> i </t>
    </r>
    <r>
      <rPr>
        <sz val="11"/>
        <color theme="1"/>
        <rFont val="Arial"/>
        <family val="2"/>
      </rPr>
      <t xml:space="preserve">during the period </t>
    </r>
    <r>
      <rPr>
        <i/>
        <sz val="11"/>
        <color theme="1"/>
        <rFont val="Arial"/>
        <family val="2"/>
      </rPr>
      <t>p</t>
    </r>
    <phoneticPr fontId="29"/>
  </si>
  <si>
    <r>
      <t xml:space="preserve">Project emissions of project air compressor i during the period </t>
    </r>
    <r>
      <rPr>
        <i/>
        <sz val="11"/>
        <color theme="1"/>
        <rFont val="Arial"/>
        <family val="2"/>
      </rPr>
      <t>p</t>
    </r>
    <phoneticPr fontId="29"/>
  </si>
  <si>
    <r>
      <t xml:space="preserve">Reference emissions of project air compressor i during the period </t>
    </r>
    <r>
      <rPr>
        <i/>
        <sz val="11"/>
        <color theme="1"/>
        <rFont val="Arial"/>
        <family val="2"/>
      </rPr>
      <t>p</t>
    </r>
    <phoneticPr fontId="29"/>
  </si>
  <si>
    <r>
      <t>CO</t>
    </r>
    <r>
      <rPr>
        <vertAlign val="subscript"/>
        <sz val="11"/>
        <color theme="1"/>
        <rFont val="Arial"/>
        <family val="2"/>
      </rPr>
      <t>2</t>
    </r>
    <r>
      <rPr>
        <sz val="11"/>
        <color theme="1"/>
        <rFont val="Arial"/>
        <family val="2"/>
      </rPr>
      <t xml:space="preserve"> emission factor of consumed fuel</t>
    </r>
    <phoneticPr fontId="2"/>
  </si>
  <si>
    <t>Net calorific value of consumed fuel</t>
    <phoneticPr fontId="2"/>
  </si>
  <si>
    <t xml:space="preserve">Power generation efficiency </t>
    <phoneticPr fontId="2"/>
  </si>
  <si>
    <r>
      <t xml:space="preserve">Number of compression stages of project air compressor </t>
    </r>
    <r>
      <rPr>
        <i/>
        <sz val="11"/>
        <color theme="1"/>
        <rFont val="Arial"/>
        <family val="2"/>
      </rPr>
      <t>i</t>
    </r>
    <phoneticPr fontId="2"/>
  </si>
  <si>
    <r>
      <t xml:space="preserve">Suction temperature of project air compressor </t>
    </r>
    <r>
      <rPr>
        <i/>
        <sz val="11"/>
        <color theme="1"/>
        <rFont val="Arial"/>
        <family val="2"/>
      </rPr>
      <t xml:space="preserve">i </t>
    </r>
    <r>
      <rPr>
        <sz val="11"/>
        <color theme="1"/>
        <rFont val="Arial"/>
        <family val="2"/>
      </rPr>
      <t>under the project specific conditions</t>
    </r>
    <phoneticPr fontId="29"/>
  </si>
  <si>
    <r>
      <t xml:space="preserve">Discharge pressure of project air compressor </t>
    </r>
    <r>
      <rPr>
        <i/>
        <sz val="11"/>
        <color theme="1"/>
        <rFont val="Arial"/>
        <family val="2"/>
      </rPr>
      <t>i</t>
    </r>
    <r>
      <rPr>
        <sz val="11"/>
        <color theme="1"/>
        <rFont val="Arial"/>
        <family val="2"/>
      </rPr>
      <t xml:space="preserve"> under the project specific conditions</t>
    </r>
    <phoneticPr fontId="2"/>
  </si>
  <si>
    <r>
      <t xml:space="preserve">Specific power (SP) of project air compressor </t>
    </r>
    <r>
      <rPr>
        <i/>
        <sz val="11"/>
        <color theme="1"/>
        <rFont val="Arial"/>
        <family val="2"/>
      </rPr>
      <t>i</t>
    </r>
    <r>
      <rPr>
        <sz val="11"/>
        <color theme="1"/>
        <rFont val="Arial"/>
        <family val="2"/>
      </rPr>
      <t xml:space="preserve"> under the project specific conditions</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</si>
  <si>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</si>
  <si>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c</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</si>
  <si>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</si>
  <si>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2"/>
  </si>
  <si>
    <r>
      <t>[For grid electricity]
CO</t>
    </r>
    <r>
      <rPr>
        <vertAlign val="subscript"/>
        <sz val="11"/>
        <color theme="1"/>
        <rFont val="Arial"/>
        <family val="2"/>
      </rPr>
      <t>2</t>
    </r>
    <r>
      <rPr>
        <sz val="11"/>
        <color theme="1"/>
        <rFont val="Arial"/>
        <family val="2"/>
      </rPr>
      <t xml:space="preserve"> emission factor for consumed electricity</t>
    </r>
    <phoneticPr fontId="2"/>
  </si>
  <si>
    <r>
      <t xml:space="preserve">The amount of electricity generated during the monitoring period </t>
    </r>
    <r>
      <rPr>
        <i/>
        <sz val="11"/>
        <color theme="1"/>
        <rFont val="Arial"/>
        <family val="2"/>
      </rPr>
      <t>p</t>
    </r>
    <phoneticPr fontId="29"/>
  </si>
  <si>
    <r>
      <t xml:space="preserve">The amount of fuel input for power generation during monitoring period </t>
    </r>
    <r>
      <rPr>
        <i/>
        <sz val="11"/>
        <color theme="1"/>
        <rFont val="Arial"/>
        <family val="2"/>
      </rPr>
      <t>p</t>
    </r>
    <phoneticPr fontId="29"/>
  </si>
  <si>
    <r>
      <t xml:space="preserve">Power consumption of project air compressor </t>
    </r>
    <r>
      <rPr>
        <i/>
        <sz val="11"/>
        <color theme="1"/>
        <rFont val="Arial"/>
        <family val="2"/>
      </rPr>
      <t>i</t>
    </r>
    <r>
      <rPr>
        <sz val="11"/>
        <color theme="1"/>
        <rFont val="Arial"/>
        <family val="2"/>
      </rPr>
      <t xml:space="preserve"> during the period </t>
    </r>
    <r>
      <rPr>
        <i/>
        <sz val="11"/>
        <color theme="1"/>
        <rFont val="Arial"/>
        <family val="2"/>
      </rPr>
      <t>p</t>
    </r>
    <phoneticPr fontId="29"/>
  </si>
  <si>
    <t>Project
air compressor
No.</t>
    <phoneticPr fontId="29"/>
  </si>
  <si>
    <t>Description of data</t>
    <phoneticPr fontId="29"/>
  </si>
  <si>
    <r>
      <t>ER</t>
    </r>
    <r>
      <rPr>
        <vertAlign val="subscript"/>
        <sz val="11"/>
        <color theme="1"/>
        <rFont val="Arial"/>
        <family val="2"/>
      </rPr>
      <t>i,p</t>
    </r>
    <phoneticPr fontId="2"/>
  </si>
  <si>
    <r>
      <t>PE</t>
    </r>
    <r>
      <rPr>
        <vertAlign val="subscript"/>
        <sz val="11"/>
        <color theme="1"/>
        <rFont val="Arial"/>
        <family val="2"/>
      </rPr>
      <t>i,p</t>
    </r>
    <phoneticPr fontId="29"/>
  </si>
  <si>
    <r>
      <t>RE</t>
    </r>
    <r>
      <rPr>
        <vertAlign val="subscript"/>
        <sz val="11"/>
        <color theme="1"/>
        <rFont val="Arial"/>
        <family val="2"/>
      </rPr>
      <t>i,p</t>
    </r>
    <phoneticPr fontId="2"/>
  </si>
  <si>
    <r>
      <t>EF</t>
    </r>
    <r>
      <rPr>
        <vertAlign val="subscript"/>
        <sz val="11"/>
        <color theme="1"/>
        <rFont val="Arial"/>
        <family val="2"/>
      </rPr>
      <t>fuel</t>
    </r>
    <phoneticPr fontId="2"/>
  </si>
  <si>
    <r>
      <t>NCV</t>
    </r>
    <r>
      <rPr>
        <vertAlign val="subscript"/>
        <sz val="11"/>
        <color theme="1"/>
        <rFont val="Arial"/>
        <family val="2"/>
      </rPr>
      <t>fuel</t>
    </r>
    <phoneticPr fontId="2"/>
  </si>
  <si>
    <r>
      <t>η</t>
    </r>
    <r>
      <rPr>
        <vertAlign val="subscript"/>
        <sz val="11"/>
        <color theme="1"/>
        <rFont val="Arial"/>
        <family val="2"/>
      </rPr>
      <t>elec</t>
    </r>
    <phoneticPr fontId="2"/>
  </si>
  <si>
    <r>
      <t>SP</t>
    </r>
    <r>
      <rPr>
        <vertAlign val="subscript"/>
        <sz val="11"/>
        <color theme="1"/>
        <rFont val="Arial"/>
        <family val="2"/>
      </rPr>
      <t>PJ,sc,i</t>
    </r>
    <phoneticPr fontId="2"/>
  </si>
  <si>
    <r>
      <t>m</t>
    </r>
    <r>
      <rPr>
        <vertAlign val="subscript"/>
        <sz val="11"/>
        <color theme="1"/>
        <rFont val="Arial"/>
        <family val="2"/>
      </rPr>
      <t>i</t>
    </r>
    <phoneticPr fontId="2"/>
  </si>
  <si>
    <r>
      <t>T</t>
    </r>
    <r>
      <rPr>
        <vertAlign val="subscript"/>
        <sz val="11"/>
        <color theme="1"/>
        <rFont val="Arial"/>
        <family val="2"/>
      </rPr>
      <t>s,PJ,i</t>
    </r>
    <phoneticPr fontId="29"/>
  </si>
  <si>
    <r>
      <t>P</t>
    </r>
    <r>
      <rPr>
        <vertAlign val="subscript"/>
        <sz val="11"/>
        <color theme="1"/>
        <rFont val="Arial"/>
        <family val="2"/>
      </rPr>
      <t>d,PJ,i</t>
    </r>
    <phoneticPr fontId="2"/>
  </si>
  <si>
    <r>
      <t>SP</t>
    </r>
    <r>
      <rPr>
        <vertAlign val="subscript"/>
        <sz val="11"/>
        <color theme="1"/>
        <rFont val="Arial"/>
        <family val="2"/>
      </rPr>
      <t>PJ,i</t>
    </r>
    <phoneticPr fontId="2"/>
  </si>
  <si>
    <r>
      <t>EF</t>
    </r>
    <r>
      <rPr>
        <vertAlign val="subscript"/>
        <sz val="11"/>
        <color theme="1"/>
        <rFont val="Arial"/>
        <family val="2"/>
      </rPr>
      <t>elec</t>
    </r>
    <phoneticPr fontId="2"/>
  </si>
  <si>
    <r>
      <t>EG</t>
    </r>
    <r>
      <rPr>
        <vertAlign val="subscript"/>
        <sz val="11"/>
        <color theme="1"/>
        <rFont val="Arial"/>
        <family val="2"/>
      </rPr>
      <t>PJ,p</t>
    </r>
    <phoneticPr fontId="2"/>
  </si>
  <si>
    <r>
      <t>FC</t>
    </r>
    <r>
      <rPr>
        <vertAlign val="subscript"/>
        <sz val="11"/>
        <color theme="1"/>
        <rFont val="Arial"/>
        <family val="2"/>
      </rPr>
      <t>PJ,p</t>
    </r>
    <phoneticPr fontId="2"/>
  </si>
  <si>
    <r>
      <t>EC</t>
    </r>
    <r>
      <rPr>
        <vertAlign val="subscript"/>
        <sz val="11"/>
        <color theme="1"/>
        <rFont val="Arial"/>
        <family val="2"/>
      </rPr>
      <t>PJ,i,p</t>
    </r>
    <phoneticPr fontId="2"/>
  </si>
  <si>
    <t>i</t>
    <phoneticPr fontId="2"/>
  </si>
  <si>
    <t>Parameters</t>
    <phoneticPr fontId="29"/>
  </si>
  <si>
    <r>
      <t xml:space="preserve">Parameters to be monitored </t>
    </r>
    <r>
      <rPr>
        <b/>
        <i/>
        <sz val="11"/>
        <color theme="0"/>
        <rFont val="Arial"/>
        <family val="2"/>
      </rPr>
      <t>ex post</t>
    </r>
    <phoneticPr fontId="29"/>
  </si>
  <si>
    <r>
      <t xml:space="preserve">Project-specific parameters to be fixed </t>
    </r>
    <r>
      <rPr>
        <b/>
        <i/>
        <sz val="11"/>
        <color theme="0"/>
        <rFont val="Arial"/>
        <family val="2"/>
      </rPr>
      <t>ex ante</t>
    </r>
    <phoneticPr fontId="29"/>
  </si>
  <si>
    <r>
      <rPr>
        <b/>
        <i/>
        <sz val="11"/>
        <color theme="0"/>
        <rFont val="Arial"/>
        <family val="2"/>
      </rPr>
      <t>Ex-ante</t>
    </r>
    <r>
      <rPr>
        <b/>
        <sz val="11"/>
        <color theme="0"/>
        <rFont val="Arial"/>
        <family val="2"/>
      </rPr>
      <t xml:space="preserve"> estimation of emissions</t>
    </r>
    <phoneticPr fontId="29"/>
  </si>
  <si>
    <t>Reference emissions</t>
    <phoneticPr fontId="2"/>
  </si>
  <si>
    <t>Project emissions</t>
    <phoneticPr fontId="2"/>
  </si>
  <si>
    <t>N/A</t>
    <phoneticPr fontId="2"/>
  </si>
  <si>
    <t>-</t>
    <phoneticPr fontId="2"/>
  </si>
  <si>
    <r>
      <t>kW</t>
    </r>
    <r>
      <rPr>
        <sz val="11"/>
        <color rgb="FFFF0000"/>
        <rFont val="Arial"/>
        <family val="2"/>
      </rPr>
      <t>·</t>
    </r>
    <r>
      <rPr>
        <sz val="11"/>
        <color theme="1"/>
        <rFont val="Arial"/>
        <family val="2"/>
      </rPr>
      <t>min/m</t>
    </r>
    <r>
      <rPr>
        <vertAlign val="superscript"/>
        <sz val="11"/>
        <color theme="1"/>
        <rFont val="Arial"/>
        <family val="2"/>
      </rPr>
      <t>3</t>
    </r>
    <phoneticPr fontId="2"/>
  </si>
  <si>
    <r>
      <t xml:space="preserve">Specific power (SP) of project air compressor </t>
    </r>
    <r>
      <rPr>
        <i/>
        <sz val="11"/>
        <color theme="1"/>
        <rFont val="Arial"/>
        <family val="2"/>
      </rPr>
      <t>i</t>
    </r>
    <r>
      <rPr>
        <sz val="11"/>
        <color theme="1"/>
        <rFont val="Arial"/>
        <family val="2"/>
      </rPr>
      <t xml:space="preserve"> calculated under the specific conditions</t>
    </r>
    <phoneticPr fontId="2"/>
  </si>
  <si>
    <r>
      <t xml:space="preserve">Specific power (SP) of reference air compressor </t>
    </r>
    <r>
      <rPr>
        <i/>
        <sz val="11"/>
        <color theme="1"/>
        <rFont val="Arial"/>
        <family val="2"/>
      </rPr>
      <t>i</t>
    </r>
    <r>
      <rPr>
        <sz val="11"/>
        <color theme="1"/>
        <rFont val="Arial"/>
        <family val="2"/>
      </rPr>
      <t xml:space="preserve"> under the specific conditions</t>
    </r>
    <phoneticPr fontId="2"/>
  </si>
  <si>
    <r>
      <t xml:space="preserve">Specifications of project air compressor </t>
    </r>
    <r>
      <rPr>
        <i/>
        <sz val="11"/>
        <color theme="1"/>
        <rFont val="Arial"/>
        <family val="2"/>
      </rPr>
      <t>i</t>
    </r>
    <r>
      <rPr>
        <sz val="11"/>
        <color theme="1"/>
        <rFont val="Arial"/>
        <family val="2"/>
      </rPr>
      <t xml:space="preserve"> prepared for the quotation or factory acceptance test data by manufacturer</t>
    </r>
    <phoneticPr fontId="2"/>
  </si>
  <si>
    <t>The most recent value available from CDM approved small scale methodology AMS-I.A..</t>
    <phoneticPr fontId="2"/>
  </si>
  <si>
    <t>Power generation efficiency obtained from manufacturer's specification.</t>
    <phoneticPr fontId="2"/>
  </si>
  <si>
    <t>The power generation efficiency calculated from monitored data of the amount of fuel input for power generation and the amount of electricity generated.</t>
    <phoneticPr fontId="2"/>
  </si>
  <si>
    <r>
      <t>Calculated with the following equation;
SP</t>
    </r>
    <r>
      <rPr>
        <vertAlign val="subscript"/>
        <sz val="11"/>
        <rFont val="Arial"/>
        <family val="2"/>
      </rPr>
      <t>PJ,sc,i</t>
    </r>
    <r>
      <rPr>
        <sz val="11"/>
        <rFont val="Arial"/>
        <family val="2"/>
      </rPr>
      <t xml:space="preserve"> = SP</t>
    </r>
    <r>
      <rPr>
        <vertAlign val="subscript"/>
        <sz val="11"/>
        <rFont val="Arial"/>
        <family val="2"/>
      </rPr>
      <t>PJ,i</t>
    </r>
    <r>
      <rPr>
        <sz val="11"/>
        <rFont val="Arial"/>
        <family val="2"/>
      </rPr>
      <t xml:space="preserve"> ×(T</t>
    </r>
    <r>
      <rPr>
        <vertAlign val="subscript"/>
        <sz val="11"/>
        <rFont val="Arial"/>
        <family val="2"/>
      </rPr>
      <t>s,PJ,sc,i</t>
    </r>
    <r>
      <rPr>
        <sz val="11"/>
        <rFont val="Arial"/>
        <family val="2"/>
      </rPr>
      <t>/T</t>
    </r>
    <r>
      <rPr>
        <vertAlign val="subscript"/>
        <sz val="11"/>
        <rFont val="Arial"/>
        <family val="2"/>
      </rPr>
      <t>s,PJ,i</t>
    </r>
    <r>
      <rPr>
        <sz val="11"/>
        <rFont val="Arial"/>
        <family val="2"/>
      </rPr>
      <t>) × [(P</t>
    </r>
    <r>
      <rPr>
        <vertAlign val="subscript"/>
        <sz val="11"/>
        <rFont val="Arial"/>
        <family val="2"/>
      </rPr>
      <t>d,PJ,sc,i</t>
    </r>
    <r>
      <rPr>
        <sz val="11"/>
        <rFont val="Arial"/>
        <family val="2"/>
      </rPr>
      <t xml:space="preserve"> / P</t>
    </r>
    <r>
      <rPr>
        <vertAlign val="subscript"/>
        <sz val="11"/>
        <rFont val="Arial"/>
        <family val="2"/>
      </rPr>
      <t>s,PJ,sc,i</t>
    </r>
    <r>
      <rPr>
        <sz val="11"/>
        <rFont val="Arial"/>
        <family val="2"/>
      </rPr>
      <t>)^{(k-1)/m</t>
    </r>
    <r>
      <rPr>
        <vertAlign val="subscript"/>
        <sz val="11"/>
        <rFont val="Arial"/>
        <family val="2"/>
      </rPr>
      <t>i</t>
    </r>
    <r>
      <rPr>
        <sz val="11"/>
        <rFont val="Arial"/>
        <family val="2"/>
      </rPr>
      <t>k} - 1] / [((P</t>
    </r>
    <r>
      <rPr>
        <vertAlign val="subscript"/>
        <sz val="11"/>
        <rFont val="Arial"/>
        <family val="2"/>
      </rPr>
      <t>d,PJ,i</t>
    </r>
    <r>
      <rPr>
        <sz val="11"/>
        <rFont val="Arial"/>
        <family val="2"/>
      </rPr>
      <t xml:space="preserve"> + 0.101) / (P</t>
    </r>
    <r>
      <rPr>
        <vertAlign val="subscript"/>
        <sz val="11"/>
        <rFont val="Arial"/>
        <family val="2"/>
      </rPr>
      <t>s,PJ,sc,i</t>
    </r>
    <r>
      <rPr>
        <sz val="11"/>
        <rFont val="Arial"/>
        <family val="2"/>
      </rPr>
      <t>))^{(k-1)/m</t>
    </r>
    <r>
      <rPr>
        <vertAlign val="subscript"/>
        <sz val="11"/>
        <rFont val="Arial"/>
        <family val="2"/>
      </rPr>
      <t>i</t>
    </r>
    <r>
      <rPr>
        <sz val="11"/>
        <rFont val="Arial"/>
        <family val="2"/>
      </rPr>
      <t>k} - 1] 
k: Heat capacity ratio (Dried Air) = 1.4
m</t>
    </r>
    <r>
      <rPr>
        <vertAlign val="subscript"/>
        <sz val="11"/>
        <rFont val="Arial"/>
        <family val="2"/>
      </rPr>
      <t>i</t>
    </r>
    <r>
      <rPr>
        <sz val="11"/>
        <rFont val="Arial"/>
        <family val="2"/>
      </rPr>
      <t xml:space="preserve">: number of compression stages of project air compressor </t>
    </r>
    <r>
      <rPr>
        <i/>
        <sz val="11"/>
        <rFont val="Arial"/>
        <family val="2"/>
      </rPr>
      <t>i</t>
    </r>
    <r>
      <rPr>
        <sz val="11"/>
        <rFont val="Arial"/>
        <family val="2"/>
      </rPr>
      <t xml:space="preserve">
P</t>
    </r>
    <r>
      <rPr>
        <vertAlign val="subscript"/>
        <sz val="11"/>
        <rFont val="Arial"/>
        <family val="2"/>
      </rPr>
      <t>s,PJ,i</t>
    </r>
    <r>
      <rPr>
        <sz val="11"/>
        <rFont val="Arial"/>
        <family val="2"/>
      </rPr>
      <t xml:space="preserve">: Suction pressure of project air compressor </t>
    </r>
    <r>
      <rPr>
        <i/>
        <sz val="11"/>
        <rFont val="Arial"/>
        <family val="2"/>
      </rPr>
      <t>i</t>
    </r>
    <r>
      <rPr>
        <sz val="11"/>
        <rFont val="Arial"/>
        <family val="2"/>
      </rPr>
      <t xml:space="preserve"> under the project specific conditions [MPa(abs)] (Default value is set at atmospheric pressure = 0.101[MPa(abs)])
P</t>
    </r>
    <r>
      <rPr>
        <vertAlign val="subscript"/>
        <sz val="11"/>
        <rFont val="Arial"/>
        <family val="2"/>
      </rPr>
      <t>s,PJ,sc,i</t>
    </r>
    <r>
      <rPr>
        <sz val="11"/>
        <rFont val="Arial"/>
        <family val="2"/>
      </rPr>
      <t xml:space="preserve">: Suction pressure of project air compressor </t>
    </r>
    <r>
      <rPr>
        <i/>
        <sz val="11"/>
        <rFont val="Arial"/>
        <family val="2"/>
      </rPr>
      <t>i</t>
    </r>
    <r>
      <rPr>
        <sz val="11"/>
        <rFont val="Arial"/>
        <family val="2"/>
      </rPr>
      <t xml:space="preserve"> under the specific conditions [MPa(abs)] (Default value is set at atmospheric pressure = 0.101[MPa(abs)])
T</t>
    </r>
    <r>
      <rPr>
        <vertAlign val="subscript"/>
        <sz val="11"/>
        <rFont val="Arial"/>
        <family val="2"/>
      </rPr>
      <t>s,PJ,i</t>
    </r>
    <r>
      <rPr>
        <sz val="11"/>
        <rFont val="Arial"/>
        <family val="2"/>
      </rPr>
      <t xml:space="preserve">: Suction temperature of project air compressor </t>
    </r>
    <r>
      <rPr>
        <i/>
        <sz val="11"/>
        <rFont val="Arial"/>
        <family val="2"/>
      </rPr>
      <t>i</t>
    </r>
    <r>
      <rPr>
        <sz val="11"/>
        <rFont val="Arial"/>
        <family val="2"/>
      </rPr>
      <t xml:space="preserve"> under the project specific conditions [K] (Value from the product catalogue or manufacturer’s specification)
T</t>
    </r>
    <r>
      <rPr>
        <vertAlign val="subscript"/>
        <sz val="11"/>
        <rFont val="Arial"/>
        <family val="2"/>
      </rPr>
      <t>s,PJ,sc,i</t>
    </r>
    <r>
      <rPr>
        <sz val="11"/>
        <rFont val="Arial"/>
        <family val="2"/>
      </rPr>
      <t xml:space="preserve">: Suction temperature of project air compressor </t>
    </r>
    <r>
      <rPr>
        <i/>
        <sz val="11"/>
        <rFont val="Arial"/>
        <family val="2"/>
      </rPr>
      <t>i</t>
    </r>
    <r>
      <rPr>
        <sz val="11"/>
        <rFont val="Arial"/>
        <family val="2"/>
      </rPr>
      <t xml:space="preserve"> under the specific conditions [K] (Default value is set at 293.0[K])
P</t>
    </r>
    <r>
      <rPr>
        <vertAlign val="subscript"/>
        <sz val="11"/>
        <rFont val="Arial"/>
        <family val="2"/>
      </rPr>
      <t>d,PJ,i</t>
    </r>
    <r>
      <rPr>
        <sz val="11"/>
        <rFont val="Arial"/>
        <family val="2"/>
      </rPr>
      <t xml:space="preserve">: Discharge pressure of project air compressor </t>
    </r>
    <r>
      <rPr>
        <i/>
        <sz val="11"/>
        <rFont val="Arial"/>
        <family val="2"/>
      </rPr>
      <t>i</t>
    </r>
    <r>
      <rPr>
        <sz val="11"/>
        <rFont val="Arial"/>
        <family val="2"/>
      </rPr>
      <t xml:space="preserve"> [MPa(Gauge pressure)] (Value from the product catalogue or manufacturer’s specification)
P</t>
    </r>
    <r>
      <rPr>
        <vertAlign val="subscript"/>
        <sz val="11"/>
        <rFont val="Arial"/>
        <family val="2"/>
      </rPr>
      <t>d,PJ,sc,i</t>
    </r>
    <r>
      <rPr>
        <sz val="11"/>
        <rFont val="Arial"/>
        <family val="2"/>
      </rPr>
      <t xml:space="preserve">: Discharge pressure of project air compressor </t>
    </r>
    <r>
      <rPr>
        <i/>
        <sz val="11"/>
        <rFont val="Arial"/>
        <family val="2"/>
      </rPr>
      <t>i</t>
    </r>
    <r>
      <rPr>
        <sz val="11"/>
        <rFont val="Arial"/>
        <family val="2"/>
      </rPr>
      <t xml:space="preserve"> under the specific conditions [MPa] (= 0.101[MPa(abs)] + 0.7 [MPa(Gauge pressure)] = 0.801[MPa(abs)])</t>
    </r>
    <phoneticPr fontId="2"/>
  </si>
  <si>
    <r>
      <t>SP</t>
    </r>
    <r>
      <rPr>
        <vertAlign val="subscript"/>
        <sz val="11"/>
        <rFont val="Arial"/>
        <family val="2"/>
      </rPr>
      <t>RE,sc,i</t>
    </r>
    <r>
      <rPr>
        <sz val="11"/>
        <rFont val="Arial"/>
        <family val="2"/>
      </rPr>
      <t xml:space="preserve"> = 55 kW</t>
    </r>
    <phoneticPr fontId="2"/>
  </si>
  <si>
    <r>
      <t>SP</t>
    </r>
    <r>
      <rPr>
        <vertAlign val="subscript"/>
        <sz val="11"/>
        <rFont val="Arial"/>
        <family val="2"/>
      </rPr>
      <t>RE,sc,i</t>
    </r>
    <r>
      <rPr>
        <sz val="11"/>
        <rFont val="Arial"/>
        <family val="2"/>
      </rPr>
      <t xml:space="preserve"> = 75 kW</t>
    </r>
    <phoneticPr fontId="2"/>
  </si>
  <si>
    <r>
      <t>SP</t>
    </r>
    <r>
      <rPr>
        <vertAlign val="subscript"/>
        <sz val="11"/>
        <rFont val="Arial"/>
        <family val="2"/>
      </rPr>
      <t>RE,sc,i</t>
    </r>
    <r>
      <rPr>
        <sz val="11"/>
        <rFont val="Arial"/>
        <family val="2"/>
      </rPr>
      <t xml:space="preserve"> = 110 kW</t>
    </r>
    <phoneticPr fontId="2"/>
  </si>
  <si>
    <r>
      <t>SP</t>
    </r>
    <r>
      <rPr>
        <vertAlign val="subscript"/>
        <sz val="11"/>
        <rFont val="Arial"/>
        <family val="2"/>
      </rPr>
      <t>RE,sc,i</t>
    </r>
    <r>
      <rPr>
        <sz val="11"/>
        <rFont val="Arial"/>
        <family val="2"/>
      </rPr>
      <t xml:space="preserve"> = 132 kW</t>
    </r>
    <phoneticPr fontId="2"/>
  </si>
  <si>
    <r>
      <t>SP</t>
    </r>
    <r>
      <rPr>
        <vertAlign val="subscript"/>
        <sz val="11"/>
        <rFont val="Arial"/>
        <family val="2"/>
      </rPr>
      <t>RE,sc,i</t>
    </r>
    <r>
      <rPr>
        <sz val="11"/>
        <rFont val="Arial"/>
        <family val="2"/>
      </rPr>
      <t xml:space="preserve"> = 145 kW</t>
    </r>
    <phoneticPr fontId="2"/>
  </si>
  <si>
    <r>
      <t>SP</t>
    </r>
    <r>
      <rPr>
        <vertAlign val="subscript"/>
        <sz val="11"/>
        <rFont val="Arial"/>
        <family val="2"/>
      </rPr>
      <t>RE,sc,i</t>
    </r>
    <r>
      <rPr>
        <sz val="11"/>
        <rFont val="Arial"/>
        <family val="2"/>
      </rPr>
      <t xml:space="preserve"> = 160 kW</t>
    </r>
    <phoneticPr fontId="2"/>
  </si>
  <si>
    <r>
      <t>SP</t>
    </r>
    <r>
      <rPr>
        <vertAlign val="subscript"/>
        <sz val="11"/>
        <rFont val="Arial"/>
        <family val="2"/>
      </rPr>
      <t>RE,sc,i</t>
    </r>
    <r>
      <rPr>
        <sz val="11"/>
        <rFont val="Arial"/>
        <family val="2"/>
      </rPr>
      <t xml:space="preserve"> = 200 kW</t>
    </r>
    <phoneticPr fontId="2"/>
  </si>
  <si>
    <r>
      <t>SP</t>
    </r>
    <r>
      <rPr>
        <vertAlign val="subscript"/>
        <sz val="11"/>
        <rFont val="Arial"/>
        <family val="2"/>
      </rPr>
      <t>RE,sc,i</t>
    </r>
    <phoneticPr fontId="2"/>
  </si>
  <si>
    <t>Calculated</t>
    <phoneticPr fontId="2"/>
  </si>
  <si>
    <r>
      <t>SP</t>
    </r>
    <r>
      <rPr>
        <vertAlign val="subscript"/>
        <sz val="11"/>
        <color theme="1"/>
        <rFont val="Arial"/>
        <family val="2"/>
      </rPr>
      <t>RE,sc,i</t>
    </r>
    <phoneticPr fontId="2"/>
  </si>
  <si>
    <r>
      <t>kW·min/m</t>
    </r>
    <r>
      <rPr>
        <vertAlign val="superscript"/>
        <sz val="11"/>
        <color theme="1"/>
        <rFont val="Arial"/>
        <family val="2"/>
      </rPr>
      <t>3</t>
    </r>
    <phoneticPr fontId="2"/>
  </si>
  <si>
    <r>
      <t>kW·min/m</t>
    </r>
    <r>
      <rPr>
        <vertAlign val="superscript"/>
        <sz val="11"/>
        <color theme="1"/>
        <rFont val="Arial"/>
        <family val="2"/>
      </rPr>
      <t>3</t>
    </r>
    <phoneticPr fontId="2"/>
  </si>
</sst>
</file>

<file path=xl/styles.xml><?xml version="1.0" encoding="utf-8"?>
<styleSheet xmlns="http://schemas.openxmlformats.org/spreadsheetml/2006/main">
  <numFmts count="12">
    <numFmt numFmtId="176" formatCode="0.0_ "/>
    <numFmt numFmtId="177" formatCode="#,##0_ ;[Red]\-#,##0\ "/>
    <numFmt numFmtId="178" formatCode="#,##0.000_ ;[Red]\-#,##0.000\ "/>
    <numFmt numFmtId="179" formatCode="0.00_ "/>
    <numFmt numFmtId="180" formatCode="#,##0_);[Red]\(#,##0\)"/>
    <numFmt numFmtId="181" formatCode="#,##0.0_);[Red]\(#,##0.0\)"/>
    <numFmt numFmtId="182" formatCode="0.00000_ "/>
    <numFmt numFmtId="183" formatCode="0.0"/>
    <numFmt numFmtId="184" formatCode="#,##0.00_);[Red]\(#,##0.00\)"/>
    <numFmt numFmtId="185" formatCode="0_ "/>
    <numFmt numFmtId="186" formatCode="0.0000_ "/>
    <numFmt numFmtId="187" formatCode="0.000_ "/>
  </numFmts>
  <fonts count="3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1"/>
      <color theme="1"/>
      <name val="Arial"/>
      <family val="2"/>
    </font>
    <font>
      <vertAlign val="subscript"/>
      <sz val="11"/>
      <color theme="1"/>
      <name val="Arial"/>
      <family val="2"/>
    </font>
    <font>
      <i/>
      <sz val="11"/>
      <color theme="1"/>
      <name val="Arial"/>
      <family val="2"/>
    </font>
    <font>
      <sz val="14"/>
      <color theme="1"/>
      <name val="Arial"/>
      <family val="2"/>
    </font>
    <font>
      <b/>
      <sz val="11"/>
      <color theme="1"/>
      <name val="Arial"/>
      <family val="2"/>
    </font>
    <font>
      <vertAlign val="superscript"/>
      <sz val="11"/>
      <color theme="1"/>
      <name val="Arial"/>
      <family val="2"/>
    </font>
    <font>
      <sz val="6"/>
      <name val="ＭＳ Ｐゴシック"/>
      <family val="3"/>
      <charset val="128"/>
      <scheme val="minor"/>
    </font>
    <font>
      <sz val="11"/>
      <color theme="0"/>
      <name val="Arial"/>
      <family val="2"/>
    </font>
    <font>
      <sz val="9"/>
      <color theme="1"/>
      <name val="Arial"/>
      <family val="2"/>
    </font>
    <font>
      <b/>
      <sz val="11"/>
      <color theme="0"/>
      <name val="Arial"/>
      <family val="2"/>
    </font>
    <font>
      <b/>
      <i/>
      <sz val="11"/>
      <color theme="0"/>
      <name val="Arial"/>
      <family val="2"/>
    </font>
    <font>
      <sz val="11"/>
      <color rgb="FF000000"/>
      <name val="Arial"/>
      <family val="2"/>
    </font>
    <font>
      <sz val="11"/>
      <color rgb="FFFF0000"/>
      <name val="Arial"/>
      <family val="2"/>
    </font>
    <font>
      <vertAlign val="subscript"/>
      <sz val="11"/>
      <name val="Arial"/>
      <family val="2"/>
    </font>
    <font>
      <i/>
      <sz val="11"/>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3" borderId="0" applyNumberFormat="0" applyBorder="0" applyAlignment="0" applyProtection="0">
      <alignment vertical="center"/>
    </xf>
  </cellStyleXfs>
  <cellXfs count="13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pplyAlignment="1">
      <alignment horizontal="center" vertical="center"/>
    </xf>
    <xf numFmtId="0" fontId="23" fillId="6" borderId="6" xfId="0" quotePrefix="1" applyFont="1" applyFill="1" applyBorder="1" applyAlignment="1">
      <alignment horizontal="center" vertical="center"/>
    </xf>
    <xf numFmtId="0" fontId="23" fillId="6" borderId="1" xfId="0" applyFont="1" applyFill="1" applyBorder="1" applyAlignment="1">
      <alignment vertical="center" wrapText="1"/>
    </xf>
    <xf numFmtId="177" fontId="23" fillId="9" borderId="1" xfId="1" applyNumberFormat="1" applyFont="1" applyFill="1" applyBorder="1" applyAlignment="1" applyProtection="1">
      <alignment horizontal="center" vertical="center"/>
      <protection locked="0"/>
    </xf>
    <xf numFmtId="0" fontId="23" fillId="6" borderId="1" xfId="0" applyFont="1" applyFill="1" applyBorder="1" applyAlignment="1">
      <alignment vertical="center"/>
    </xf>
    <xf numFmtId="0" fontId="23" fillId="0" borderId="1" xfId="0" applyFont="1" applyFill="1" applyBorder="1" applyAlignment="1" applyProtection="1">
      <alignment vertical="center" wrapText="1"/>
      <protection locked="0"/>
    </xf>
    <xf numFmtId="0" fontId="23" fillId="2" borderId="1" xfId="0" applyFont="1" applyFill="1" applyBorder="1" applyAlignment="1" applyProtection="1">
      <alignment vertical="center" wrapText="1"/>
      <protection locked="0"/>
    </xf>
    <xf numFmtId="0" fontId="23" fillId="2" borderId="1" xfId="0" applyFont="1" applyFill="1" applyBorder="1" applyAlignment="1">
      <alignment vertical="center" wrapText="1"/>
    </xf>
    <xf numFmtId="177" fontId="23" fillId="2" borderId="1" xfId="1" applyNumberFormat="1" applyFont="1" applyFill="1" applyBorder="1" applyProtection="1">
      <alignment vertical="center"/>
      <protection locked="0"/>
    </xf>
    <xf numFmtId="0" fontId="23" fillId="2" borderId="6" xfId="0" applyFont="1" applyFill="1" applyBorder="1" applyAlignment="1" applyProtection="1">
      <alignment vertical="center" wrapText="1"/>
      <protection locked="0"/>
    </xf>
    <xf numFmtId="178" fontId="23" fillId="2" borderId="1" xfId="1" applyNumberFormat="1" applyFont="1" applyFill="1" applyBorder="1" applyAlignment="1" applyProtection="1">
      <alignment horizontal="right" vertical="center"/>
      <protection locked="0"/>
    </xf>
    <xf numFmtId="178" fontId="23" fillId="2" borderId="1" xfId="1" applyNumberFormat="1" applyFont="1" applyFill="1" applyBorder="1" applyProtection="1">
      <alignment vertical="center"/>
      <protection locked="0"/>
    </xf>
    <xf numFmtId="178" fontId="23" fillId="9" borderId="1" xfId="1" applyNumberFormat="1" applyFont="1" applyFill="1" applyBorder="1" applyProtection="1">
      <alignment vertical="center"/>
      <protection locked="0"/>
    </xf>
    <xf numFmtId="176" fontId="23" fillId="0" borderId="1" xfId="0" applyNumberFormat="1" applyFont="1" applyFill="1" applyBorder="1" applyProtection="1">
      <alignment vertical="center"/>
    </xf>
    <xf numFmtId="0" fontId="23" fillId="6" borderId="1" xfId="0" quotePrefix="1" applyFont="1" applyFill="1" applyBorder="1" applyAlignment="1">
      <alignment vertical="center" wrapText="1"/>
    </xf>
    <xf numFmtId="179" fontId="23" fillId="0" borderId="1" xfId="0" applyNumberFormat="1" applyFont="1" applyFill="1" applyBorder="1" applyProtection="1">
      <alignment vertical="center"/>
    </xf>
    <xf numFmtId="0" fontId="23" fillId="0" borderId="0" xfId="0" applyFont="1">
      <alignment vertical="center"/>
    </xf>
    <xf numFmtId="0" fontId="30" fillId="0" borderId="0" xfId="0" applyFont="1">
      <alignment vertical="center"/>
    </xf>
    <xf numFmtId="180" fontId="23" fillId="0" borderId="6" xfId="0" applyNumberFormat="1" applyFont="1" applyFill="1" applyBorder="1">
      <alignment vertical="center"/>
    </xf>
    <xf numFmtId="181" fontId="23" fillId="0" borderId="6" xfId="0" applyNumberFormat="1" applyFont="1" applyFill="1" applyBorder="1">
      <alignment vertical="center"/>
    </xf>
    <xf numFmtId="0" fontId="23" fillId="0" borderId="6" xfId="0" applyFont="1" applyFill="1" applyBorder="1" applyAlignment="1">
      <alignment horizontal="right" vertical="center"/>
    </xf>
    <xf numFmtId="0" fontId="23" fillId="0" borderId="6" xfId="0" applyFont="1" applyBorder="1" applyAlignment="1">
      <alignment horizontal="right" vertical="center"/>
    </xf>
    <xf numFmtId="0" fontId="27" fillId="0" borderId="6" xfId="0" applyFont="1" applyBorder="1" applyAlignment="1">
      <alignment horizontal="right" vertical="center"/>
    </xf>
    <xf numFmtId="185" fontId="23" fillId="0" borderId="6" xfId="0" applyNumberFormat="1" applyFont="1" applyFill="1" applyBorder="1">
      <alignment vertical="center"/>
    </xf>
    <xf numFmtId="176" fontId="23" fillId="0" borderId="6" xfId="0" applyNumberFormat="1" applyFont="1" applyFill="1" applyBorder="1">
      <alignment vertical="center"/>
    </xf>
    <xf numFmtId="179" fontId="23" fillId="0" borderId="6" xfId="0" applyNumberFormat="1" applyFont="1" applyFill="1" applyBorder="1">
      <alignment vertical="center"/>
    </xf>
    <xf numFmtId="184" fontId="23" fillId="0" borderId="6" xfId="1" applyNumberFormat="1" applyFont="1" applyBorder="1" applyProtection="1">
      <alignment vertical="center"/>
      <protection locked="0"/>
    </xf>
    <xf numFmtId="0" fontId="23" fillId="0" borderId="6" xfId="0" applyFont="1" applyBorder="1" applyProtection="1">
      <alignment vertical="center"/>
      <protection locked="0"/>
    </xf>
    <xf numFmtId="0" fontId="23" fillId="6" borderId="6" xfId="0" applyFont="1" applyFill="1" applyBorder="1" applyAlignment="1">
      <alignment horizontal="left" vertical="center" wrapText="1"/>
    </xf>
    <xf numFmtId="0" fontId="23" fillId="6" borderId="6" xfId="0" applyFont="1" applyFill="1" applyBorder="1" applyAlignment="1">
      <alignment vertical="center" wrapText="1"/>
    </xf>
    <xf numFmtId="0" fontId="23" fillId="6" borderId="3" xfId="0" applyFont="1" applyFill="1" applyBorder="1" applyAlignment="1">
      <alignment vertical="center" wrapText="1"/>
    </xf>
    <xf numFmtId="0" fontId="23" fillId="6" borderId="10" xfId="0" applyFont="1" applyFill="1" applyBorder="1" applyAlignment="1">
      <alignment horizontal="left" vertical="center" wrapText="1"/>
    </xf>
    <xf numFmtId="0" fontId="31" fillId="6" borderId="6" xfId="0" applyFont="1" applyFill="1" applyBorder="1" applyAlignment="1">
      <alignment vertical="center" wrapText="1"/>
    </xf>
    <xf numFmtId="0" fontId="23" fillId="0" borderId="0" xfId="0" applyFont="1" applyAlignment="1">
      <alignment vertical="center" wrapText="1"/>
    </xf>
    <xf numFmtId="0" fontId="25" fillId="6" borderId="6" xfId="0" applyFont="1" applyFill="1" applyBorder="1" applyAlignment="1">
      <alignment vertical="center" wrapText="1"/>
    </xf>
    <xf numFmtId="0" fontId="27" fillId="0" borderId="0" xfId="0" applyFont="1">
      <alignment vertical="center"/>
    </xf>
    <xf numFmtId="0" fontId="23" fillId="0" borderId="0" xfId="0" applyFont="1" applyAlignment="1">
      <alignment horizontal="right" vertical="center"/>
    </xf>
    <xf numFmtId="0" fontId="32" fillId="10" borderId="6" xfId="0" applyFont="1" applyFill="1" applyBorder="1">
      <alignment vertical="center"/>
    </xf>
    <xf numFmtId="0" fontId="30" fillId="10" borderId="6" xfId="0" applyFont="1" applyFill="1" applyBorder="1" applyAlignment="1">
      <alignment vertical="center" wrapText="1"/>
    </xf>
    <xf numFmtId="184" fontId="34" fillId="9" borderId="6" xfId="0" applyNumberFormat="1" applyFont="1" applyFill="1" applyBorder="1" applyProtection="1">
      <alignment vertical="center"/>
      <protection locked="0"/>
    </xf>
    <xf numFmtId="183" fontId="34" fillId="9" borderId="6" xfId="0" applyNumberFormat="1" applyFont="1" applyFill="1" applyBorder="1">
      <alignment vertical="center"/>
    </xf>
    <xf numFmtId="179" fontId="34" fillId="9" borderId="6" xfId="0" applyNumberFormat="1" applyFont="1" applyFill="1" applyBorder="1">
      <alignment vertical="center"/>
    </xf>
    <xf numFmtId="182" fontId="34" fillId="9" borderId="6" xfId="0" applyNumberFormat="1" applyFont="1" applyFill="1" applyBorder="1" applyAlignment="1">
      <alignment horizontal="right" vertical="center"/>
    </xf>
    <xf numFmtId="181" fontId="34" fillId="9" borderId="6" xfId="1" applyNumberFormat="1" applyFont="1" applyFill="1" applyBorder="1">
      <alignment vertical="center"/>
    </xf>
    <xf numFmtId="181" fontId="34" fillId="9" borderId="6" xfId="0" applyNumberFormat="1" applyFont="1" applyFill="1" applyBorder="1">
      <alignment vertical="center"/>
    </xf>
    <xf numFmtId="184" fontId="34" fillId="9" borderId="6" xfId="1" applyNumberFormat="1" applyFont="1" applyFill="1" applyBorder="1" applyProtection="1">
      <alignment vertical="center"/>
      <protection locked="0"/>
    </xf>
    <xf numFmtId="178" fontId="34" fillId="9" borderId="6" xfId="1" applyNumberFormat="1" applyFont="1" applyFill="1" applyBorder="1">
      <alignment vertical="center"/>
    </xf>
    <xf numFmtId="187" fontId="34" fillId="9" borderId="6" xfId="0" applyNumberFormat="1" applyFont="1" applyFill="1" applyBorder="1">
      <alignment vertical="center"/>
    </xf>
    <xf numFmtId="186" fontId="34" fillId="9" borderId="6" xfId="0" applyNumberFormat="1" applyFont="1" applyFill="1" applyBorder="1">
      <alignment vertical="center"/>
    </xf>
    <xf numFmtId="183" fontId="3" fillId="0" borderId="6" xfId="0" applyNumberFormat="1" applyFont="1" applyBorder="1">
      <alignment vertical="center"/>
    </xf>
    <xf numFmtId="183" fontId="3" fillId="0" borderId="6" xfId="0" applyNumberFormat="1" applyFont="1" applyFill="1" applyBorder="1">
      <alignment vertical="center"/>
    </xf>
    <xf numFmtId="0" fontId="3" fillId="8" borderId="6" xfId="0" applyFont="1" applyFill="1" applyBorder="1" applyAlignment="1">
      <alignment vertical="center"/>
    </xf>
    <xf numFmtId="2" fontId="3" fillId="8" borderId="6" xfId="0" applyNumberFormat="1" applyFont="1" applyFill="1" applyBorder="1" applyAlignment="1">
      <alignment vertical="center"/>
    </xf>
    <xf numFmtId="0" fontId="23" fillId="6" borderId="1" xfId="0" applyFont="1" applyFill="1" applyBorder="1" applyAlignment="1">
      <alignment vertical="center" wrapText="1"/>
    </xf>
    <xf numFmtId="0" fontId="23" fillId="6" borderId="1" xfId="0" applyFont="1" applyFill="1" applyBorder="1" applyAlignment="1">
      <alignment vertical="center" wrapText="1"/>
    </xf>
    <xf numFmtId="0" fontId="8" fillId="8" borderId="6" xfId="0" applyFont="1" applyFill="1" applyBorder="1">
      <alignment vertical="center"/>
    </xf>
    <xf numFmtId="184" fontId="8" fillId="9" borderId="6" xfId="0" applyNumberFormat="1" applyFont="1" applyFill="1" applyBorder="1" applyProtection="1">
      <alignment vertical="center"/>
      <protection locked="0"/>
    </xf>
    <xf numFmtId="0" fontId="8" fillId="6" borderId="1" xfId="0" applyFont="1" applyFill="1" applyBorder="1" applyAlignment="1">
      <alignment vertical="center" wrapText="1"/>
    </xf>
    <xf numFmtId="0" fontId="26" fillId="0" borderId="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3" fillId="6" borderId="1" xfId="0" applyFont="1" applyFill="1" applyBorder="1" applyAlignment="1">
      <alignment vertical="center" wrapText="1"/>
    </xf>
    <xf numFmtId="0" fontId="23" fillId="0" borderId="1" xfId="0" applyFont="1" applyFill="1" applyBorder="1" applyAlignment="1" applyProtection="1">
      <alignment horizontal="left" vertical="center" wrapText="1"/>
      <protection locked="0"/>
    </xf>
    <xf numFmtId="0" fontId="23" fillId="0" borderId="13" xfId="0" applyFont="1" applyBorder="1" applyAlignment="1">
      <alignment horizontal="left" vertical="center" wrapText="1"/>
    </xf>
    <xf numFmtId="0" fontId="23" fillId="0" borderId="2"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3" xfId="0" applyFont="1" applyBorder="1" applyAlignment="1">
      <alignment horizontal="left" vertical="center" wrapText="1"/>
    </xf>
    <xf numFmtId="0" fontId="8" fillId="0" borderId="2" xfId="0" applyFont="1" applyBorder="1" applyAlignment="1">
      <alignment horizontal="left" vertical="center" wrapText="1"/>
    </xf>
    <xf numFmtId="0" fontId="10" fillId="5" borderId="1" xfId="0" applyFont="1" applyFill="1" applyBorder="1" applyAlignment="1">
      <alignment horizontal="center" vertical="center" wrapText="1"/>
    </xf>
    <xf numFmtId="0" fontId="16" fillId="0" borderId="6" xfId="0" applyFont="1" applyFill="1" applyBorder="1" applyAlignment="1">
      <alignment vertical="center" wrapText="1"/>
    </xf>
    <xf numFmtId="0" fontId="10" fillId="5"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3" fillId="6" borderId="13" xfId="0" applyFont="1" applyFill="1" applyBorder="1" applyAlignment="1">
      <alignment vertical="center" wrapText="1"/>
    </xf>
    <xf numFmtId="0" fontId="23" fillId="6" borderId="2" xfId="0" applyFont="1" applyFill="1" applyBorder="1" applyAlignment="1">
      <alignment vertical="center" wrapText="1"/>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32" fillId="10" borderId="7" xfId="0" applyFont="1" applyFill="1" applyBorder="1" applyAlignment="1">
      <alignment horizontal="center" vertical="top" wrapText="1"/>
    </xf>
    <xf numFmtId="0" fontId="32" fillId="10" borderId="8" xfId="0" applyFont="1" applyFill="1" applyBorder="1" applyAlignment="1">
      <alignment horizontal="center" vertical="top" wrapText="1"/>
    </xf>
    <xf numFmtId="0" fontId="32" fillId="10" borderId="9" xfId="0" applyFont="1" applyFill="1" applyBorder="1" applyAlignment="1">
      <alignment horizontal="center" vertical="top" wrapText="1"/>
    </xf>
    <xf numFmtId="0" fontId="30" fillId="10" borderId="6" xfId="0" applyFont="1" applyFill="1" applyBorder="1" applyAlignment="1">
      <alignmen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3" fillId="7" borderId="7" xfId="0" applyFont="1" applyFill="1" applyBorder="1" applyAlignment="1">
      <alignment horizontal="center" vertical="center"/>
    </xf>
    <xf numFmtId="0" fontId="3" fillId="7" borderId="8" xfId="0" applyFont="1" applyFill="1" applyBorder="1" applyAlignment="1">
      <alignment horizontal="center" vertical="center"/>
    </xf>
    <xf numFmtId="0" fontId="3" fillId="7" borderId="9" xfId="0" applyFont="1" applyFill="1" applyBorder="1" applyAlignment="1">
      <alignment horizontal="center" vertical="center"/>
    </xf>
  </cellXfs>
  <cellStyles count="3">
    <cellStyle name="40% - アクセント 6 2" xfId="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p1300421_H25&#24180;&#24230;MOE&#20108;&#22269;&#38291;&#12458;&#12501;&#12475;&#12483;&#12488;&#12539;&#12463;&#12524;&#12472;&#12483;&#12488;&#21046;&#24230;&#20107;&#21209;&#23616;&#26989;&#21209;\02&#20316;&#26989;\1_JC&#25903;&#25588;\01&#12514;&#12531;&#12468;&#12523;\140325_MN_AM001_ver01.0(&#20462;&#27491;&#29256;)spreadsheet&#12398;&#12415;&#20462;&#27491;\JCM_MN_AM001_ver01.0(inter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PS(input)"/>
      <sheetName val="MPS(calc_process)"/>
      <sheetName val="MSS"/>
      <sheetName val="MRS(input)"/>
      <sheetName val="MRS(calc_process)"/>
    </sheetNames>
    <sheetDataSet>
      <sheetData sheetId="0" refreshError="1"/>
      <sheetData sheetId="1">
        <row r="22">
          <cell r="F22">
            <v>0.1158</v>
          </cell>
        </row>
        <row r="23">
          <cell r="F23">
            <v>9.3899999999999997E-2</v>
          </cell>
        </row>
        <row r="24">
          <cell r="F24">
            <v>7.1800000000000003E-2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35"/>
  <sheetViews>
    <sheetView showGridLines="0" tabSelected="1" zoomScale="60" zoomScaleNormal="60" workbookViewId="0">
      <selection activeCell="B1" sqref="B1"/>
    </sheetView>
  </sheetViews>
  <sheetFormatPr defaultColWidth="9"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16" t="s">
        <v>51</v>
      </c>
    </row>
    <row r="2" spans="1:11" ht="27.75" customHeight="1">
      <c r="A2" s="19" t="s">
        <v>42</v>
      </c>
      <c r="B2" s="20"/>
      <c r="C2" s="20"/>
      <c r="D2" s="20"/>
      <c r="E2" s="20"/>
      <c r="F2" s="20"/>
      <c r="G2" s="20"/>
      <c r="H2" s="20"/>
      <c r="I2" s="20"/>
      <c r="J2" s="20"/>
      <c r="K2" s="21"/>
    </row>
    <row r="4" spans="1:11" ht="18.75" customHeight="1">
      <c r="A4" s="17" t="s">
        <v>9</v>
      </c>
      <c r="B4" s="6"/>
    </row>
    <row r="5" spans="1:11" ht="18.75" customHeight="1">
      <c r="A5" s="6"/>
      <c r="B5" s="22" t="s">
        <v>13</v>
      </c>
      <c r="C5" s="22" t="s">
        <v>14</v>
      </c>
      <c r="D5" s="22" t="s">
        <v>15</v>
      </c>
      <c r="E5" s="22" t="s">
        <v>16</v>
      </c>
      <c r="F5" s="22" t="s">
        <v>17</v>
      </c>
      <c r="G5" s="22" t="s">
        <v>18</v>
      </c>
      <c r="H5" s="22" t="s">
        <v>19</v>
      </c>
      <c r="I5" s="22" t="s">
        <v>20</v>
      </c>
      <c r="J5" s="22" t="s">
        <v>21</v>
      </c>
      <c r="K5" s="22" t="s">
        <v>22</v>
      </c>
    </row>
    <row r="6" spans="1:11" s="12" customFormat="1" ht="39" customHeight="1">
      <c r="B6" s="22" t="s">
        <v>23</v>
      </c>
      <c r="C6" s="22" t="s">
        <v>24</v>
      </c>
      <c r="D6" s="22" t="s">
        <v>25</v>
      </c>
      <c r="E6" s="22" t="s">
        <v>26</v>
      </c>
      <c r="F6" s="22" t="s">
        <v>27</v>
      </c>
      <c r="G6" s="22" t="s">
        <v>28</v>
      </c>
      <c r="H6" s="22" t="s">
        <v>29</v>
      </c>
      <c r="I6" s="22" t="s">
        <v>30</v>
      </c>
      <c r="J6" s="22" t="s">
        <v>31</v>
      </c>
      <c r="K6" s="22" t="s">
        <v>32</v>
      </c>
    </row>
    <row r="7" spans="1:11" ht="250.15" customHeight="1">
      <c r="B7" s="48" t="s">
        <v>52</v>
      </c>
      <c r="C7" s="49" t="s">
        <v>53</v>
      </c>
      <c r="D7" s="49" t="s">
        <v>54</v>
      </c>
      <c r="E7" s="50" t="s">
        <v>55</v>
      </c>
      <c r="F7" s="51" t="s">
        <v>56</v>
      </c>
      <c r="G7" s="52" t="s">
        <v>57</v>
      </c>
      <c r="H7" s="52" t="s">
        <v>58</v>
      </c>
      <c r="I7" s="53" t="s">
        <v>59</v>
      </c>
      <c r="J7" s="53" t="s">
        <v>60</v>
      </c>
      <c r="K7" s="54" t="s">
        <v>61</v>
      </c>
    </row>
    <row r="8" spans="1:11" ht="68.25" customHeight="1">
      <c r="B8" s="48" t="s">
        <v>62</v>
      </c>
      <c r="C8" s="49" t="s">
        <v>63</v>
      </c>
      <c r="D8" s="49" t="s">
        <v>64</v>
      </c>
      <c r="E8" s="55">
        <v>0</v>
      </c>
      <c r="F8" s="49" t="s">
        <v>65</v>
      </c>
      <c r="G8" s="52" t="s">
        <v>66</v>
      </c>
      <c r="H8" s="52" t="s">
        <v>67</v>
      </c>
      <c r="I8" s="53" t="s">
        <v>68</v>
      </c>
      <c r="J8" s="53" t="s">
        <v>60</v>
      </c>
      <c r="K8" s="56" t="s">
        <v>69</v>
      </c>
    </row>
    <row r="9" spans="1:11" ht="250.15" customHeight="1">
      <c r="B9" s="48" t="s">
        <v>70</v>
      </c>
      <c r="C9" s="49" t="s">
        <v>71</v>
      </c>
      <c r="D9" s="49" t="s">
        <v>72</v>
      </c>
      <c r="E9" s="55">
        <v>0</v>
      </c>
      <c r="F9" s="51" t="s">
        <v>56</v>
      </c>
      <c r="G9" s="52" t="s">
        <v>57</v>
      </c>
      <c r="H9" s="52" t="s">
        <v>58</v>
      </c>
      <c r="I9" s="53" t="s">
        <v>59</v>
      </c>
      <c r="J9" s="53" t="s">
        <v>60</v>
      </c>
      <c r="K9" s="56" t="s">
        <v>69</v>
      </c>
    </row>
    <row r="10" spans="1:11" ht="8.25" customHeight="1"/>
    <row r="11" spans="1:11" ht="20.100000000000001" customHeight="1">
      <c r="A11" s="17" t="s">
        <v>10</v>
      </c>
    </row>
    <row r="12" spans="1:11" ht="20.100000000000001" customHeight="1">
      <c r="B12" s="22" t="s">
        <v>13</v>
      </c>
      <c r="C12" s="116" t="s">
        <v>14</v>
      </c>
      <c r="D12" s="116"/>
      <c r="E12" s="22" t="s">
        <v>15</v>
      </c>
      <c r="F12" s="22" t="s">
        <v>16</v>
      </c>
      <c r="G12" s="116" t="s">
        <v>17</v>
      </c>
      <c r="H12" s="116"/>
      <c r="I12" s="116"/>
      <c r="J12" s="116" t="s">
        <v>18</v>
      </c>
      <c r="K12" s="116"/>
    </row>
    <row r="13" spans="1:11" ht="39" customHeight="1">
      <c r="B13" s="22" t="s">
        <v>24</v>
      </c>
      <c r="C13" s="116" t="s">
        <v>25</v>
      </c>
      <c r="D13" s="116"/>
      <c r="E13" s="22" t="s">
        <v>26</v>
      </c>
      <c r="F13" s="22" t="s">
        <v>27</v>
      </c>
      <c r="G13" s="116" t="s">
        <v>29</v>
      </c>
      <c r="H13" s="116"/>
      <c r="I13" s="116"/>
      <c r="J13" s="116" t="s">
        <v>32</v>
      </c>
      <c r="K13" s="116"/>
    </row>
    <row r="14" spans="1:11" ht="68.25" customHeight="1">
      <c r="B14" s="51" t="s">
        <v>73</v>
      </c>
      <c r="C14" s="108" t="s">
        <v>74</v>
      </c>
      <c r="D14" s="108"/>
      <c r="E14" s="57">
        <v>0</v>
      </c>
      <c r="F14" s="49" t="s">
        <v>75</v>
      </c>
      <c r="G14" s="112" t="s">
        <v>76</v>
      </c>
      <c r="H14" s="112"/>
      <c r="I14" s="112"/>
      <c r="J14" s="105"/>
      <c r="K14" s="105"/>
    </row>
    <row r="15" spans="1:11" ht="68.25" customHeight="1">
      <c r="B15" s="51" t="s">
        <v>73</v>
      </c>
      <c r="C15" s="108" t="s">
        <v>77</v>
      </c>
      <c r="D15" s="108"/>
      <c r="E15" s="58">
        <v>0</v>
      </c>
      <c r="F15" s="49" t="s">
        <v>75</v>
      </c>
      <c r="G15" s="113" t="s">
        <v>167</v>
      </c>
      <c r="H15" s="113"/>
      <c r="I15" s="113"/>
      <c r="J15" s="105"/>
      <c r="K15" s="105"/>
    </row>
    <row r="16" spans="1:11" ht="68.25" customHeight="1">
      <c r="B16" s="51" t="s">
        <v>73</v>
      </c>
      <c r="C16" s="108" t="s">
        <v>78</v>
      </c>
      <c r="D16" s="108"/>
      <c r="E16" s="59">
        <f>IF(ISERROR(3.6*(100/E24)*E26),0,3.6*(100/E24)*E26)</f>
        <v>0</v>
      </c>
      <c r="F16" s="49" t="s">
        <v>75</v>
      </c>
      <c r="G16" s="113" t="s">
        <v>168</v>
      </c>
      <c r="H16" s="113"/>
      <c r="I16" s="113"/>
      <c r="J16" s="114" t="s">
        <v>179</v>
      </c>
      <c r="K16" s="115"/>
    </row>
    <row r="17" spans="1:11" ht="68.25" customHeight="1">
      <c r="B17" s="51" t="s">
        <v>73</v>
      </c>
      <c r="C17" s="108" t="s">
        <v>79</v>
      </c>
      <c r="D17" s="108"/>
      <c r="E17" s="59">
        <f>IF(ISERROR(E8*E25*E26/E9),0,E8*E25*E26/E9)</f>
        <v>0</v>
      </c>
      <c r="F17" s="49" t="s">
        <v>75</v>
      </c>
      <c r="G17" s="113" t="s">
        <v>169</v>
      </c>
      <c r="H17" s="113"/>
      <c r="I17" s="113"/>
      <c r="J17" s="114" t="s">
        <v>179</v>
      </c>
      <c r="K17" s="115"/>
    </row>
    <row r="18" spans="1:11" ht="68.25" customHeight="1">
      <c r="B18" s="51" t="s">
        <v>180</v>
      </c>
      <c r="C18" s="108" t="s">
        <v>165</v>
      </c>
      <c r="D18" s="108"/>
      <c r="E18" s="50" t="s">
        <v>55</v>
      </c>
      <c r="F18" s="101" t="s">
        <v>181</v>
      </c>
      <c r="G18" s="112" t="s">
        <v>80</v>
      </c>
      <c r="H18" s="112"/>
      <c r="I18" s="112"/>
      <c r="J18" s="110" t="s">
        <v>61</v>
      </c>
      <c r="K18" s="111"/>
    </row>
    <row r="19" spans="1:11" ht="68.25" customHeight="1">
      <c r="B19" s="51" t="s">
        <v>81</v>
      </c>
      <c r="C19" s="108" t="s">
        <v>82</v>
      </c>
      <c r="D19" s="108"/>
      <c r="E19" s="50" t="s">
        <v>55</v>
      </c>
      <c r="F19" s="101" t="s">
        <v>182</v>
      </c>
      <c r="G19" s="112" t="s">
        <v>166</v>
      </c>
      <c r="H19" s="112"/>
      <c r="I19" s="112"/>
      <c r="J19" s="110" t="s">
        <v>61</v>
      </c>
      <c r="K19" s="111"/>
    </row>
    <row r="20" spans="1:11" ht="68.25" customHeight="1">
      <c r="B20" s="51" t="s">
        <v>84</v>
      </c>
      <c r="C20" s="108" t="s">
        <v>85</v>
      </c>
      <c r="D20" s="108"/>
      <c r="E20" s="50" t="s">
        <v>55</v>
      </c>
      <c r="F20" s="49" t="s">
        <v>86</v>
      </c>
      <c r="G20" s="112" t="s">
        <v>83</v>
      </c>
      <c r="H20" s="112"/>
      <c r="I20" s="112"/>
      <c r="J20" s="110" t="s">
        <v>61</v>
      </c>
      <c r="K20" s="111"/>
    </row>
    <row r="21" spans="1:11" ht="68.25" customHeight="1">
      <c r="B21" s="51" t="s">
        <v>87</v>
      </c>
      <c r="C21" s="108" t="s">
        <v>88</v>
      </c>
      <c r="D21" s="108"/>
      <c r="E21" s="50" t="s">
        <v>55</v>
      </c>
      <c r="F21" s="49" t="s">
        <v>89</v>
      </c>
      <c r="G21" s="112" t="s">
        <v>83</v>
      </c>
      <c r="H21" s="112"/>
      <c r="I21" s="112"/>
      <c r="J21" s="110" t="s">
        <v>61</v>
      </c>
      <c r="K21" s="111"/>
    </row>
    <row r="22" spans="1:11" ht="68.25" customHeight="1">
      <c r="B22" s="51" t="s">
        <v>90</v>
      </c>
      <c r="C22" s="108" t="s">
        <v>91</v>
      </c>
      <c r="D22" s="108"/>
      <c r="E22" s="50" t="s">
        <v>55</v>
      </c>
      <c r="F22" s="49" t="s">
        <v>55</v>
      </c>
      <c r="G22" s="112" t="s">
        <v>92</v>
      </c>
      <c r="H22" s="112"/>
      <c r="I22" s="112"/>
      <c r="J22" s="110" t="s">
        <v>61</v>
      </c>
      <c r="K22" s="111"/>
    </row>
    <row r="23" spans="1:11" ht="299.25" customHeight="1">
      <c r="B23" s="51" t="s">
        <v>93</v>
      </c>
      <c r="C23" s="121" t="s">
        <v>94</v>
      </c>
      <c r="D23" s="122"/>
      <c r="E23" s="50" t="s">
        <v>55</v>
      </c>
      <c r="F23" s="101" t="s">
        <v>182</v>
      </c>
      <c r="G23" s="123" t="s">
        <v>170</v>
      </c>
      <c r="H23" s="124"/>
      <c r="I23" s="125"/>
      <c r="J23" s="106"/>
      <c r="K23" s="107"/>
    </row>
    <row r="24" spans="1:11" ht="68.25" customHeight="1">
      <c r="B24" s="51" t="s">
        <v>95</v>
      </c>
      <c r="C24" s="108" t="s">
        <v>96</v>
      </c>
      <c r="D24" s="108"/>
      <c r="E24" s="60">
        <v>0</v>
      </c>
      <c r="F24" s="61" t="s">
        <v>97</v>
      </c>
      <c r="G24" s="109" t="s">
        <v>98</v>
      </c>
      <c r="H24" s="109"/>
      <c r="I24" s="109"/>
      <c r="J24" s="105"/>
      <c r="K24" s="105"/>
    </row>
    <row r="25" spans="1:11" ht="100.15" customHeight="1">
      <c r="B25" s="51" t="s">
        <v>99</v>
      </c>
      <c r="C25" s="108" t="s">
        <v>100</v>
      </c>
      <c r="D25" s="108"/>
      <c r="E25" s="62">
        <v>0</v>
      </c>
      <c r="F25" s="61" t="s">
        <v>101</v>
      </c>
      <c r="G25" s="109" t="s">
        <v>102</v>
      </c>
      <c r="H25" s="109"/>
      <c r="I25" s="109"/>
      <c r="J25" s="105"/>
      <c r="K25" s="105"/>
    </row>
    <row r="26" spans="1:11" ht="100.15" customHeight="1">
      <c r="B26" s="51" t="s">
        <v>103</v>
      </c>
      <c r="C26" s="108" t="s">
        <v>104</v>
      </c>
      <c r="D26" s="108"/>
      <c r="E26" s="62">
        <v>0</v>
      </c>
      <c r="F26" s="61" t="s">
        <v>105</v>
      </c>
      <c r="G26" s="109" t="s">
        <v>102</v>
      </c>
      <c r="H26" s="109"/>
      <c r="I26" s="109"/>
      <c r="J26" s="105"/>
      <c r="K26" s="105"/>
    </row>
    <row r="27" spans="1:11" ht="6.75" customHeight="1"/>
    <row r="28" spans="1:11" ht="18.75" customHeight="1">
      <c r="A28" s="18" t="s">
        <v>11</v>
      </c>
      <c r="B28" s="4"/>
    </row>
    <row r="29" spans="1:11" ht="21.75" thickBot="1">
      <c r="B29" s="118" t="s">
        <v>39</v>
      </c>
      <c r="C29" s="118"/>
      <c r="D29" s="23" t="s">
        <v>27</v>
      </c>
    </row>
    <row r="30" spans="1:11" ht="21.75" thickBot="1">
      <c r="B30" s="119">
        <f>ROUNDDOWN('PMS(calc_process)'!G6, 0)</f>
        <v>0</v>
      </c>
      <c r="C30" s="120"/>
      <c r="D30" s="24" t="s">
        <v>50</v>
      </c>
    </row>
    <row r="31" spans="1:11" ht="20.100000000000001" customHeight="1">
      <c r="B31" s="5"/>
      <c r="C31" s="5"/>
      <c r="F31" s="13"/>
      <c r="G31" s="13"/>
    </row>
    <row r="32" spans="1:11" ht="18.75" customHeight="1">
      <c r="A32" s="17" t="s">
        <v>12</v>
      </c>
    </row>
    <row r="33" spans="2:10" ht="18" customHeight="1">
      <c r="B33" s="25" t="s">
        <v>34</v>
      </c>
      <c r="C33" s="117" t="s">
        <v>35</v>
      </c>
      <c r="D33" s="117"/>
      <c r="E33" s="117"/>
      <c r="F33" s="117"/>
      <c r="G33" s="117"/>
      <c r="H33" s="117"/>
      <c r="I33" s="117"/>
      <c r="J33" s="14"/>
    </row>
    <row r="34" spans="2:10" ht="18" customHeight="1">
      <c r="B34" s="25" t="s">
        <v>33</v>
      </c>
      <c r="C34" s="117" t="s">
        <v>36</v>
      </c>
      <c r="D34" s="117"/>
      <c r="E34" s="117"/>
      <c r="F34" s="117"/>
      <c r="G34" s="117"/>
      <c r="H34" s="117"/>
      <c r="I34" s="117"/>
      <c r="J34" s="14"/>
    </row>
    <row r="35" spans="2:10" ht="18" customHeight="1">
      <c r="B35" s="25" t="s">
        <v>37</v>
      </c>
      <c r="C35" s="117" t="s">
        <v>38</v>
      </c>
      <c r="D35" s="117"/>
      <c r="E35" s="117"/>
      <c r="F35" s="117"/>
      <c r="G35" s="117"/>
      <c r="H35" s="117"/>
      <c r="I35" s="117"/>
      <c r="J35" s="14"/>
    </row>
  </sheetData>
  <mergeCells count="50">
    <mergeCell ref="C34:I34"/>
    <mergeCell ref="C35:I35"/>
    <mergeCell ref="C12:D12"/>
    <mergeCell ref="C13:D13"/>
    <mergeCell ref="B29:C29"/>
    <mergeCell ref="B30:C30"/>
    <mergeCell ref="C14:D14"/>
    <mergeCell ref="C33:I33"/>
    <mergeCell ref="C20:D20"/>
    <mergeCell ref="G20:I20"/>
    <mergeCell ref="C23:D23"/>
    <mergeCell ref="G23:I23"/>
    <mergeCell ref="C26:D26"/>
    <mergeCell ref="G26:I26"/>
    <mergeCell ref="C19:D19"/>
    <mergeCell ref="G19:I19"/>
    <mergeCell ref="J19:K19"/>
    <mergeCell ref="J12:K12"/>
    <mergeCell ref="J13:K13"/>
    <mergeCell ref="J14:K14"/>
    <mergeCell ref="G12:I12"/>
    <mergeCell ref="G13:I13"/>
    <mergeCell ref="G14:I14"/>
    <mergeCell ref="C17:D17"/>
    <mergeCell ref="G17:I17"/>
    <mergeCell ref="J17:K17"/>
    <mergeCell ref="C18:D18"/>
    <mergeCell ref="G18:I18"/>
    <mergeCell ref="J18:K18"/>
    <mergeCell ref="C15:D15"/>
    <mergeCell ref="G15:I15"/>
    <mergeCell ref="J15:K15"/>
    <mergeCell ref="C16:D16"/>
    <mergeCell ref="G16:I16"/>
    <mergeCell ref="J16:K16"/>
    <mergeCell ref="J20:K20"/>
    <mergeCell ref="C21:D21"/>
    <mergeCell ref="G21:I21"/>
    <mergeCell ref="J21:K21"/>
    <mergeCell ref="C22:D22"/>
    <mergeCell ref="G22:I22"/>
    <mergeCell ref="J22:K22"/>
    <mergeCell ref="J26:K26"/>
    <mergeCell ref="J23:K23"/>
    <mergeCell ref="C24:D24"/>
    <mergeCell ref="G24:I24"/>
    <mergeCell ref="J24:K24"/>
    <mergeCell ref="C25:D25"/>
    <mergeCell ref="G25:I25"/>
    <mergeCell ref="J25:K25"/>
  </mergeCells>
  <phoneticPr fontId="2"/>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sheetPr>
  <dimension ref="A1:U30"/>
  <sheetViews>
    <sheetView topLeftCell="J1" zoomScale="90" zoomScaleNormal="90" workbookViewId="0">
      <selection activeCell="O6" sqref="O6"/>
    </sheetView>
  </sheetViews>
  <sheetFormatPr defaultColWidth="9" defaultRowHeight="14.25"/>
  <cols>
    <col min="1" max="1" width="12" style="64" customWidth="1"/>
    <col min="2" max="2" width="10" style="63" bestFit="1" customWidth="1"/>
    <col min="3" max="21" width="13.75" style="63" customWidth="1"/>
    <col min="22" max="16384" width="9" style="63"/>
  </cols>
  <sheetData>
    <row r="1" spans="1:21">
      <c r="U1" s="83" t="str">
        <f>'PMS(input)'!K1</f>
        <v>JCM_TH_F_PMS_ver01.0</v>
      </c>
    </row>
    <row r="2" spans="1:21" s="82" customFormat="1" ht="27.6" customHeight="1">
      <c r="A2" s="84"/>
      <c r="B2" s="84"/>
      <c r="C2" s="126" t="s">
        <v>156</v>
      </c>
      <c r="D2" s="127"/>
      <c r="E2" s="128"/>
      <c r="F2" s="126" t="s">
        <v>157</v>
      </c>
      <c r="G2" s="127"/>
      <c r="H2" s="127"/>
      <c r="I2" s="127"/>
      <c r="J2" s="127"/>
      <c r="K2" s="127"/>
      <c r="L2" s="127"/>
      <c r="M2" s="127"/>
      <c r="N2" s="127"/>
      <c r="O2" s="127"/>
      <c r="P2" s="127"/>
      <c r="Q2" s="127"/>
      <c r="R2" s="128"/>
      <c r="S2" s="126" t="s">
        <v>158</v>
      </c>
      <c r="T2" s="127"/>
      <c r="U2" s="128"/>
    </row>
    <row r="3" spans="1:21" s="80" customFormat="1" ht="32.450000000000003" customHeight="1">
      <c r="A3" s="85" t="s">
        <v>155</v>
      </c>
      <c r="B3" s="81" t="s">
        <v>154</v>
      </c>
      <c r="C3" s="75" t="s">
        <v>153</v>
      </c>
      <c r="D3" s="49" t="s">
        <v>152</v>
      </c>
      <c r="E3" s="49" t="s">
        <v>151</v>
      </c>
      <c r="F3" s="49" t="s">
        <v>150</v>
      </c>
      <c r="G3" s="49" t="s">
        <v>150</v>
      </c>
      <c r="H3" s="49" t="s">
        <v>150</v>
      </c>
      <c r="I3" s="49" t="s">
        <v>150</v>
      </c>
      <c r="J3" s="104" t="s">
        <v>178</v>
      </c>
      <c r="K3" s="49" t="s">
        <v>149</v>
      </c>
      <c r="L3" s="49" t="s">
        <v>148</v>
      </c>
      <c r="M3" s="49" t="s">
        <v>147</v>
      </c>
      <c r="N3" s="49" t="s">
        <v>146</v>
      </c>
      <c r="O3" s="49" t="s">
        <v>145</v>
      </c>
      <c r="P3" s="49" t="s">
        <v>144</v>
      </c>
      <c r="Q3" s="49" t="s">
        <v>143</v>
      </c>
      <c r="R3" s="49" t="s">
        <v>142</v>
      </c>
      <c r="S3" s="75" t="s">
        <v>141</v>
      </c>
      <c r="T3" s="75" t="s">
        <v>140</v>
      </c>
      <c r="U3" s="75" t="s">
        <v>139</v>
      </c>
    </row>
    <row r="4" spans="1:21" ht="167.45" customHeight="1">
      <c r="A4" s="85" t="s">
        <v>138</v>
      </c>
      <c r="B4" s="79" t="s">
        <v>137</v>
      </c>
      <c r="C4" s="75" t="s">
        <v>136</v>
      </c>
      <c r="D4" s="75" t="s">
        <v>135</v>
      </c>
      <c r="E4" s="78" t="s">
        <v>134</v>
      </c>
      <c r="F4" s="77" t="s">
        <v>133</v>
      </c>
      <c r="G4" s="77" t="s">
        <v>132</v>
      </c>
      <c r="H4" s="77" t="s">
        <v>131</v>
      </c>
      <c r="I4" s="77" t="s">
        <v>130</v>
      </c>
      <c r="J4" s="77" t="s">
        <v>129</v>
      </c>
      <c r="K4" s="77" t="s">
        <v>128</v>
      </c>
      <c r="L4" s="77" t="s">
        <v>127</v>
      </c>
      <c r="M4" s="77" t="s">
        <v>126</v>
      </c>
      <c r="N4" s="77" t="s">
        <v>125</v>
      </c>
      <c r="O4" s="77" t="s">
        <v>164</v>
      </c>
      <c r="P4" s="77" t="s">
        <v>124</v>
      </c>
      <c r="Q4" s="77" t="s">
        <v>123</v>
      </c>
      <c r="R4" s="77" t="s">
        <v>122</v>
      </c>
      <c r="S4" s="75" t="s">
        <v>121</v>
      </c>
      <c r="T4" s="75" t="s">
        <v>120</v>
      </c>
      <c r="U4" s="75" t="s">
        <v>119</v>
      </c>
    </row>
    <row r="5" spans="1:21" ht="28.5">
      <c r="A5" s="85" t="s">
        <v>118</v>
      </c>
      <c r="B5" s="76" t="s">
        <v>106</v>
      </c>
      <c r="C5" s="51" t="s">
        <v>116</v>
      </c>
      <c r="D5" s="49" t="s">
        <v>117</v>
      </c>
      <c r="E5" s="51" t="s">
        <v>116</v>
      </c>
      <c r="F5" s="49" t="s">
        <v>115</v>
      </c>
      <c r="G5" s="49" t="s">
        <v>115</v>
      </c>
      <c r="H5" s="49" t="s">
        <v>115</v>
      </c>
      <c r="I5" s="49" t="s">
        <v>115</v>
      </c>
      <c r="J5" s="100" t="s">
        <v>163</v>
      </c>
      <c r="K5" s="100" t="s">
        <v>163</v>
      </c>
      <c r="L5" s="49" t="s">
        <v>114</v>
      </c>
      <c r="M5" s="49" t="s">
        <v>113</v>
      </c>
      <c r="N5" s="49" t="s">
        <v>106</v>
      </c>
      <c r="O5" s="100" t="s">
        <v>163</v>
      </c>
      <c r="P5" s="61" t="s">
        <v>112</v>
      </c>
      <c r="Q5" s="61" t="s">
        <v>111</v>
      </c>
      <c r="R5" s="61" t="s">
        <v>110</v>
      </c>
      <c r="S5" s="75" t="s">
        <v>109</v>
      </c>
      <c r="T5" s="75" t="s">
        <v>109</v>
      </c>
      <c r="U5" s="75" t="s">
        <v>109</v>
      </c>
    </row>
    <row r="6" spans="1:21">
      <c r="A6" s="129" t="s">
        <v>108</v>
      </c>
      <c r="B6" s="74">
        <v>1</v>
      </c>
      <c r="C6" s="73">
        <v>0</v>
      </c>
      <c r="D6" s="92">
        <f>'PMS(input)'!$E$8</f>
        <v>0</v>
      </c>
      <c r="E6" s="86">
        <f>'PMS(input)'!$E$9</f>
        <v>0</v>
      </c>
      <c r="F6" s="93">
        <f>'PMS(input)'!$E$14</f>
        <v>0</v>
      </c>
      <c r="G6" s="94">
        <f>'PMS(input)'!$E$15</f>
        <v>0</v>
      </c>
      <c r="H6" s="95">
        <f>'PMS(input)'!$E$16</f>
        <v>0</v>
      </c>
      <c r="I6" s="95">
        <f>'PMS(input)'!$E$17</f>
        <v>0</v>
      </c>
      <c r="J6" s="71">
        <v>0</v>
      </c>
      <c r="K6" s="71">
        <v>0</v>
      </c>
      <c r="L6" s="72">
        <v>0</v>
      </c>
      <c r="M6" s="71">
        <v>0</v>
      </c>
      <c r="N6" s="70">
        <v>0</v>
      </c>
      <c r="O6" s="103" t="e">
        <f>$K6*(293/$M6)*((0.801/0.101)^((1.4-1)/($N6*1.4))-1)/((($L6+0.101)/0.101)^((1.4-1)/($N6*1.4))-1)</f>
        <v>#DIV/0!</v>
      </c>
      <c r="P6" s="87">
        <f>'PMS(input)'!$E$24</f>
        <v>0</v>
      </c>
      <c r="Q6" s="88">
        <f>'PMS(input)'!$E$25</f>
        <v>0</v>
      </c>
      <c r="R6" s="88">
        <f>'PMS(input)'!$E$26</f>
        <v>0</v>
      </c>
      <c r="S6" s="89" t="str">
        <f t="shared" ref="S6:S25" si="0">IF(ISERROR($C6*SMALL($F6:$I6,COUNTIF($F6:$I6,0)+1)*$J6/$O6),"0",$C6*SMALL($F6:$I6,COUNTIF($F6:$I6,0)+1)*$J6/$O6)</f>
        <v>0</v>
      </c>
      <c r="T6" s="90" t="e">
        <f t="shared" ref="T6:T25" si="1">$C6*SMALL($F6:$I6,COUNTIF($F6:$I6,0)+1)</f>
        <v>#NUM!</v>
      </c>
      <c r="U6" s="91" t="e">
        <f t="shared" ref="U6:U25" si="2">$S6-$T6</f>
        <v>#NUM!</v>
      </c>
    </row>
    <row r="7" spans="1:21">
      <c r="A7" s="129"/>
      <c r="B7" s="74">
        <v>2</v>
      </c>
      <c r="C7" s="73">
        <v>0</v>
      </c>
      <c r="D7" s="92">
        <f>'PMS(input)'!$E$8</f>
        <v>0</v>
      </c>
      <c r="E7" s="86">
        <f>'PMS(input)'!$E$9</f>
        <v>0</v>
      </c>
      <c r="F7" s="93">
        <f>'PMS(input)'!$E$14</f>
        <v>0</v>
      </c>
      <c r="G7" s="94">
        <f>'PMS(input)'!$E$15</f>
        <v>0</v>
      </c>
      <c r="H7" s="95">
        <f>'PMS(input)'!$E$16</f>
        <v>0</v>
      </c>
      <c r="I7" s="95">
        <f>'PMS(input)'!$E$17</f>
        <v>0</v>
      </c>
      <c r="J7" s="71">
        <v>0</v>
      </c>
      <c r="K7" s="71">
        <v>0</v>
      </c>
      <c r="L7" s="72">
        <v>0</v>
      </c>
      <c r="M7" s="71">
        <v>0</v>
      </c>
      <c r="N7" s="70">
        <v>0</v>
      </c>
      <c r="O7" s="103" t="e">
        <f t="shared" ref="O7:O24" si="3">$K7*(293/$M7)*((0.801/0.101)^((1.4-1)/($N7*1.4))-1)/((($L7+0.101)/0.101)^((1.4-1)/($N7*1.4))-1)</f>
        <v>#DIV/0!</v>
      </c>
      <c r="P7" s="87">
        <f>'PMS(input)'!$E$24</f>
        <v>0</v>
      </c>
      <c r="Q7" s="88">
        <f>'PMS(input)'!$E$25</f>
        <v>0</v>
      </c>
      <c r="R7" s="88">
        <f>'PMS(input)'!$E$26</f>
        <v>0</v>
      </c>
      <c r="S7" s="89" t="str">
        <f t="shared" si="0"/>
        <v>0</v>
      </c>
      <c r="T7" s="90" t="e">
        <f t="shared" si="1"/>
        <v>#NUM!</v>
      </c>
      <c r="U7" s="91" t="e">
        <f t="shared" si="2"/>
        <v>#NUM!</v>
      </c>
    </row>
    <row r="8" spans="1:21">
      <c r="A8" s="129"/>
      <c r="B8" s="74">
        <v>3</v>
      </c>
      <c r="C8" s="73">
        <v>0</v>
      </c>
      <c r="D8" s="92">
        <f>'PMS(input)'!$E$8</f>
        <v>0</v>
      </c>
      <c r="E8" s="86">
        <f>'PMS(input)'!$E$9</f>
        <v>0</v>
      </c>
      <c r="F8" s="93">
        <f>'PMS(input)'!$E$14</f>
        <v>0</v>
      </c>
      <c r="G8" s="94">
        <f>'PMS(input)'!$E$15</f>
        <v>0</v>
      </c>
      <c r="H8" s="95">
        <f>'PMS(input)'!$E$16</f>
        <v>0</v>
      </c>
      <c r="I8" s="95">
        <f>'PMS(input)'!$E$17</f>
        <v>0</v>
      </c>
      <c r="J8" s="71">
        <v>0</v>
      </c>
      <c r="K8" s="71">
        <v>0</v>
      </c>
      <c r="L8" s="72">
        <v>0</v>
      </c>
      <c r="M8" s="71">
        <v>0</v>
      </c>
      <c r="N8" s="70">
        <v>0</v>
      </c>
      <c r="O8" s="103" t="e">
        <f t="shared" si="3"/>
        <v>#DIV/0!</v>
      </c>
      <c r="P8" s="87">
        <f>'PMS(input)'!$E$24</f>
        <v>0</v>
      </c>
      <c r="Q8" s="88">
        <f>'PMS(input)'!$E$25</f>
        <v>0</v>
      </c>
      <c r="R8" s="88">
        <f>'PMS(input)'!$E$26</f>
        <v>0</v>
      </c>
      <c r="S8" s="89" t="str">
        <f t="shared" si="0"/>
        <v>0</v>
      </c>
      <c r="T8" s="90" t="e">
        <f t="shared" si="1"/>
        <v>#NUM!</v>
      </c>
      <c r="U8" s="91" t="e">
        <f t="shared" si="2"/>
        <v>#NUM!</v>
      </c>
    </row>
    <row r="9" spans="1:21">
      <c r="A9" s="129"/>
      <c r="B9" s="74">
        <v>4</v>
      </c>
      <c r="C9" s="73">
        <v>0</v>
      </c>
      <c r="D9" s="92">
        <f>'PMS(input)'!$E$8</f>
        <v>0</v>
      </c>
      <c r="E9" s="86">
        <f>'PMS(input)'!$E$9</f>
        <v>0</v>
      </c>
      <c r="F9" s="93">
        <f>'PMS(input)'!$E$14</f>
        <v>0</v>
      </c>
      <c r="G9" s="94">
        <f>'PMS(input)'!$E$15</f>
        <v>0</v>
      </c>
      <c r="H9" s="95">
        <f>'PMS(input)'!$E$16</f>
        <v>0</v>
      </c>
      <c r="I9" s="95">
        <f>'PMS(input)'!$E$17</f>
        <v>0</v>
      </c>
      <c r="J9" s="71">
        <v>0</v>
      </c>
      <c r="K9" s="71">
        <v>0</v>
      </c>
      <c r="L9" s="72">
        <v>0</v>
      </c>
      <c r="M9" s="71">
        <v>0</v>
      </c>
      <c r="N9" s="70">
        <v>0</v>
      </c>
      <c r="O9" s="103" t="e">
        <f t="shared" si="3"/>
        <v>#DIV/0!</v>
      </c>
      <c r="P9" s="87">
        <f>'PMS(input)'!$E$24</f>
        <v>0</v>
      </c>
      <c r="Q9" s="88">
        <f>'PMS(input)'!$E$25</f>
        <v>0</v>
      </c>
      <c r="R9" s="88">
        <f>'PMS(input)'!$E$26</f>
        <v>0</v>
      </c>
      <c r="S9" s="89" t="str">
        <f t="shared" si="0"/>
        <v>0</v>
      </c>
      <c r="T9" s="90" t="e">
        <f t="shared" si="1"/>
        <v>#NUM!</v>
      </c>
      <c r="U9" s="91" t="e">
        <f t="shared" si="2"/>
        <v>#NUM!</v>
      </c>
    </row>
    <row r="10" spans="1:21">
      <c r="A10" s="129"/>
      <c r="B10" s="74">
        <v>5</v>
      </c>
      <c r="C10" s="73">
        <v>0</v>
      </c>
      <c r="D10" s="92">
        <f>'PMS(input)'!$E$8</f>
        <v>0</v>
      </c>
      <c r="E10" s="86">
        <f>'PMS(input)'!$E$9</f>
        <v>0</v>
      </c>
      <c r="F10" s="93">
        <f>'PMS(input)'!$E$14</f>
        <v>0</v>
      </c>
      <c r="G10" s="94">
        <f>'PMS(input)'!$E$15</f>
        <v>0</v>
      </c>
      <c r="H10" s="95">
        <f>'PMS(input)'!$E$16</f>
        <v>0</v>
      </c>
      <c r="I10" s="95">
        <f>'PMS(input)'!$E$17</f>
        <v>0</v>
      </c>
      <c r="J10" s="71">
        <v>0</v>
      </c>
      <c r="K10" s="71">
        <v>0</v>
      </c>
      <c r="L10" s="72">
        <v>0</v>
      </c>
      <c r="M10" s="71">
        <v>0</v>
      </c>
      <c r="N10" s="70">
        <v>0</v>
      </c>
      <c r="O10" s="103" t="e">
        <f t="shared" si="3"/>
        <v>#DIV/0!</v>
      </c>
      <c r="P10" s="87">
        <f>'PMS(input)'!$E$24</f>
        <v>0</v>
      </c>
      <c r="Q10" s="88">
        <f>'PMS(input)'!$E$25</f>
        <v>0</v>
      </c>
      <c r="R10" s="88">
        <f>'PMS(input)'!$E$26</f>
        <v>0</v>
      </c>
      <c r="S10" s="89" t="str">
        <f t="shared" si="0"/>
        <v>0</v>
      </c>
      <c r="T10" s="90" t="e">
        <f t="shared" si="1"/>
        <v>#NUM!</v>
      </c>
      <c r="U10" s="91" t="e">
        <f t="shared" si="2"/>
        <v>#NUM!</v>
      </c>
    </row>
    <row r="11" spans="1:21">
      <c r="A11" s="129"/>
      <c r="B11" s="74">
        <v>6</v>
      </c>
      <c r="C11" s="73">
        <v>0</v>
      </c>
      <c r="D11" s="92">
        <f>'PMS(input)'!$E$8</f>
        <v>0</v>
      </c>
      <c r="E11" s="86">
        <f>'PMS(input)'!$E$9</f>
        <v>0</v>
      </c>
      <c r="F11" s="93">
        <f>'PMS(input)'!$E$14</f>
        <v>0</v>
      </c>
      <c r="G11" s="94">
        <f>'PMS(input)'!$E$15</f>
        <v>0</v>
      </c>
      <c r="H11" s="95">
        <f>'PMS(input)'!$E$16</f>
        <v>0</v>
      </c>
      <c r="I11" s="95">
        <f>'PMS(input)'!$E$17</f>
        <v>0</v>
      </c>
      <c r="J11" s="71">
        <v>0</v>
      </c>
      <c r="K11" s="71">
        <v>0</v>
      </c>
      <c r="L11" s="72">
        <v>0</v>
      </c>
      <c r="M11" s="71">
        <v>0</v>
      </c>
      <c r="N11" s="70">
        <v>0</v>
      </c>
      <c r="O11" s="103" t="e">
        <f t="shared" si="3"/>
        <v>#DIV/0!</v>
      </c>
      <c r="P11" s="87">
        <f>'PMS(input)'!$E$24</f>
        <v>0</v>
      </c>
      <c r="Q11" s="88">
        <f>'PMS(input)'!$E$25</f>
        <v>0</v>
      </c>
      <c r="R11" s="88">
        <f>'PMS(input)'!$E$26</f>
        <v>0</v>
      </c>
      <c r="S11" s="89" t="str">
        <f t="shared" si="0"/>
        <v>0</v>
      </c>
      <c r="T11" s="90" t="e">
        <f t="shared" si="1"/>
        <v>#NUM!</v>
      </c>
      <c r="U11" s="91" t="e">
        <f t="shared" si="2"/>
        <v>#NUM!</v>
      </c>
    </row>
    <row r="12" spans="1:21">
      <c r="A12" s="129"/>
      <c r="B12" s="74">
        <v>7</v>
      </c>
      <c r="C12" s="73">
        <v>0</v>
      </c>
      <c r="D12" s="92">
        <f>'PMS(input)'!$E$8</f>
        <v>0</v>
      </c>
      <c r="E12" s="86">
        <f>'PMS(input)'!$E$9</f>
        <v>0</v>
      </c>
      <c r="F12" s="93">
        <f>'PMS(input)'!$E$14</f>
        <v>0</v>
      </c>
      <c r="G12" s="94">
        <f>'PMS(input)'!$E$15</f>
        <v>0</v>
      </c>
      <c r="H12" s="95">
        <f>'PMS(input)'!$E$16</f>
        <v>0</v>
      </c>
      <c r="I12" s="95">
        <f>'PMS(input)'!$E$17</f>
        <v>0</v>
      </c>
      <c r="J12" s="71">
        <v>0</v>
      </c>
      <c r="K12" s="71">
        <v>0</v>
      </c>
      <c r="L12" s="72">
        <v>0</v>
      </c>
      <c r="M12" s="71">
        <v>0</v>
      </c>
      <c r="N12" s="70">
        <v>0</v>
      </c>
      <c r="O12" s="103" t="e">
        <f t="shared" si="3"/>
        <v>#DIV/0!</v>
      </c>
      <c r="P12" s="87">
        <f>'PMS(input)'!$E$24</f>
        <v>0</v>
      </c>
      <c r="Q12" s="88">
        <f>'PMS(input)'!$E$25</f>
        <v>0</v>
      </c>
      <c r="R12" s="88">
        <f>'PMS(input)'!$E$26</f>
        <v>0</v>
      </c>
      <c r="S12" s="89" t="str">
        <f t="shared" si="0"/>
        <v>0</v>
      </c>
      <c r="T12" s="90" t="e">
        <f t="shared" si="1"/>
        <v>#NUM!</v>
      </c>
      <c r="U12" s="91" t="e">
        <f t="shared" si="2"/>
        <v>#NUM!</v>
      </c>
    </row>
    <row r="13" spans="1:21">
      <c r="A13" s="129"/>
      <c r="B13" s="74">
        <v>8</v>
      </c>
      <c r="C13" s="73">
        <v>0</v>
      </c>
      <c r="D13" s="92">
        <f>'PMS(input)'!$E$8</f>
        <v>0</v>
      </c>
      <c r="E13" s="86">
        <f>'PMS(input)'!$E$9</f>
        <v>0</v>
      </c>
      <c r="F13" s="93">
        <f>'PMS(input)'!$E$14</f>
        <v>0</v>
      </c>
      <c r="G13" s="94">
        <f>'PMS(input)'!$E$15</f>
        <v>0</v>
      </c>
      <c r="H13" s="95">
        <f>'PMS(input)'!$E$16</f>
        <v>0</v>
      </c>
      <c r="I13" s="95">
        <f>'PMS(input)'!$E$17</f>
        <v>0</v>
      </c>
      <c r="J13" s="71">
        <v>0</v>
      </c>
      <c r="K13" s="71">
        <v>0</v>
      </c>
      <c r="L13" s="72">
        <v>0</v>
      </c>
      <c r="M13" s="71">
        <v>0</v>
      </c>
      <c r="N13" s="70">
        <v>0</v>
      </c>
      <c r="O13" s="103" t="e">
        <f t="shared" si="3"/>
        <v>#DIV/0!</v>
      </c>
      <c r="P13" s="87">
        <f>'PMS(input)'!$E$24</f>
        <v>0</v>
      </c>
      <c r="Q13" s="88">
        <f>'PMS(input)'!$E$25</f>
        <v>0</v>
      </c>
      <c r="R13" s="88">
        <f>'PMS(input)'!$E$26</f>
        <v>0</v>
      </c>
      <c r="S13" s="89" t="str">
        <f t="shared" si="0"/>
        <v>0</v>
      </c>
      <c r="T13" s="90" t="e">
        <f t="shared" si="1"/>
        <v>#NUM!</v>
      </c>
      <c r="U13" s="91" t="e">
        <f t="shared" si="2"/>
        <v>#NUM!</v>
      </c>
    </row>
    <row r="14" spans="1:21">
      <c r="A14" s="129"/>
      <c r="B14" s="74">
        <v>9</v>
      </c>
      <c r="C14" s="73">
        <v>0</v>
      </c>
      <c r="D14" s="92">
        <f>'PMS(input)'!$E$8</f>
        <v>0</v>
      </c>
      <c r="E14" s="86">
        <f>'PMS(input)'!$E$9</f>
        <v>0</v>
      </c>
      <c r="F14" s="93">
        <f>'PMS(input)'!$E$14</f>
        <v>0</v>
      </c>
      <c r="G14" s="94">
        <f>'PMS(input)'!$E$15</f>
        <v>0</v>
      </c>
      <c r="H14" s="95">
        <f>'PMS(input)'!$E$16</f>
        <v>0</v>
      </c>
      <c r="I14" s="95">
        <f>'PMS(input)'!$E$17</f>
        <v>0</v>
      </c>
      <c r="J14" s="71">
        <v>0</v>
      </c>
      <c r="K14" s="71">
        <v>0</v>
      </c>
      <c r="L14" s="72">
        <v>0</v>
      </c>
      <c r="M14" s="71">
        <v>0</v>
      </c>
      <c r="N14" s="70">
        <v>0</v>
      </c>
      <c r="O14" s="103" t="e">
        <f t="shared" si="3"/>
        <v>#DIV/0!</v>
      </c>
      <c r="P14" s="87">
        <f>'PMS(input)'!$E$24</f>
        <v>0</v>
      </c>
      <c r="Q14" s="88">
        <f>'PMS(input)'!$E$25</f>
        <v>0</v>
      </c>
      <c r="R14" s="88">
        <f>'PMS(input)'!$E$26</f>
        <v>0</v>
      </c>
      <c r="S14" s="89" t="str">
        <f t="shared" si="0"/>
        <v>0</v>
      </c>
      <c r="T14" s="90" t="e">
        <f t="shared" si="1"/>
        <v>#NUM!</v>
      </c>
      <c r="U14" s="91" t="e">
        <f t="shared" si="2"/>
        <v>#NUM!</v>
      </c>
    </row>
    <row r="15" spans="1:21">
      <c r="A15" s="129"/>
      <c r="B15" s="74">
        <v>10</v>
      </c>
      <c r="C15" s="73">
        <v>0</v>
      </c>
      <c r="D15" s="92">
        <f>'PMS(input)'!$E$8</f>
        <v>0</v>
      </c>
      <c r="E15" s="86">
        <f>'PMS(input)'!$E$9</f>
        <v>0</v>
      </c>
      <c r="F15" s="93">
        <f>'PMS(input)'!$E$14</f>
        <v>0</v>
      </c>
      <c r="G15" s="94">
        <f>'PMS(input)'!$E$15</f>
        <v>0</v>
      </c>
      <c r="H15" s="95">
        <f>'PMS(input)'!$E$16</f>
        <v>0</v>
      </c>
      <c r="I15" s="95">
        <f>'PMS(input)'!$E$17</f>
        <v>0</v>
      </c>
      <c r="J15" s="71">
        <v>0</v>
      </c>
      <c r="K15" s="71">
        <v>0</v>
      </c>
      <c r="L15" s="72">
        <v>0</v>
      </c>
      <c r="M15" s="71">
        <v>0</v>
      </c>
      <c r="N15" s="70">
        <v>0</v>
      </c>
      <c r="O15" s="103" t="e">
        <f t="shared" si="3"/>
        <v>#DIV/0!</v>
      </c>
      <c r="P15" s="87">
        <f>'PMS(input)'!$E$24</f>
        <v>0</v>
      </c>
      <c r="Q15" s="88">
        <f>'PMS(input)'!$E$25</f>
        <v>0</v>
      </c>
      <c r="R15" s="88">
        <f>'PMS(input)'!$E$26</f>
        <v>0</v>
      </c>
      <c r="S15" s="89" t="str">
        <f t="shared" si="0"/>
        <v>0</v>
      </c>
      <c r="T15" s="90" t="e">
        <f t="shared" si="1"/>
        <v>#NUM!</v>
      </c>
      <c r="U15" s="91" t="e">
        <f t="shared" si="2"/>
        <v>#NUM!</v>
      </c>
    </row>
    <row r="16" spans="1:21">
      <c r="A16" s="129"/>
      <c r="B16" s="74">
        <v>11</v>
      </c>
      <c r="C16" s="73">
        <v>0</v>
      </c>
      <c r="D16" s="92">
        <f>'PMS(input)'!$E$8</f>
        <v>0</v>
      </c>
      <c r="E16" s="86">
        <f>'PMS(input)'!$E$9</f>
        <v>0</v>
      </c>
      <c r="F16" s="93">
        <f>'PMS(input)'!$E$14</f>
        <v>0</v>
      </c>
      <c r="G16" s="94">
        <f>'PMS(input)'!$E$15</f>
        <v>0</v>
      </c>
      <c r="H16" s="95">
        <f>'PMS(input)'!$E$16</f>
        <v>0</v>
      </c>
      <c r="I16" s="95">
        <f>'PMS(input)'!$E$17</f>
        <v>0</v>
      </c>
      <c r="J16" s="71">
        <v>0</v>
      </c>
      <c r="K16" s="71">
        <v>0</v>
      </c>
      <c r="L16" s="72">
        <v>0</v>
      </c>
      <c r="M16" s="71">
        <v>0</v>
      </c>
      <c r="N16" s="70">
        <v>0</v>
      </c>
      <c r="O16" s="103" t="e">
        <f t="shared" si="3"/>
        <v>#DIV/0!</v>
      </c>
      <c r="P16" s="87">
        <f>'PMS(input)'!$E$24</f>
        <v>0</v>
      </c>
      <c r="Q16" s="88">
        <f>'PMS(input)'!$E$25</f>
        <v>0</v>
      </c>
      <c r="R16" s="88">
        <f>'PMS(input)'!$E$26</f>
        <v>0</v>
      </c>
      <c r="S16" s="89" t="str">
        <f t="shared" si="0"/>
        <v>0</v>
      </c>
      <c r="T16" s="90" t="e">
        <f t="shared" si="1"/>
        <v>#NUM!</v>
      </c>
      <c r="U16" s="91" t="e">
        <f t="shared" si="2"/>
        <v>#NUM!</v>
      </c>
    </row>
    <row r="17" spans="1:21">
      <c r="A17" s="129"/>
      <c r="B17" s="74">
        <v>12</v>
      </c>
      <c r="C17" s="73">
        <v>0</v>
      </c>
      <c r="D17" s="92">
        <f>'PMS(input)'!$E$8</f>
        <v>0</v>
      </c>
      <c r="E17" s="86">
        <f>'PMS(input)'!$E$9</f>
        <v>0</v>
      </c>
      <c r="F17" s="93">
        <f>'PMS(input)'!$E$14</f>
        <v>0</v>
      </c>
      <c r="G17" s="94">
        <f>'PMS(input)'!$E$15</f>
        <v>0</v>
      </c>
      <c r="H17" s="95">
        <f>'PMS(input)'!$E$16</f>
        <v>0</v>
      </c>
      <c r="I17" s="95">
        <f>'PMS(input)'!$E$17</f>
        <v>0</v>
      </c>
      <c r="J17" s="71">
        <v>0</v>
      </c>
      <c r="K17" s="71">
        <v>0</v>
      </c>
      <c r="L17" s="72">
        <v>0</v>
      </c>
      <c r="M17" s="71">
        <v>0</v>
      </c>
      <c r="N17" s="70">
        <v>0</v>
      </c>
      <c r="O17" s="103" t="e">
        <f t="shared" si="3"/>
        <v>#DIV/0!</v>
      </c>
      <c r="P17" s="87">
        <f>'PMS(input)'!$E$24</f>
        <v>0</v>
      </c>
      <c r="Q17" s="88">
        <f>'PMS(input)'!$E$25</f>
        <v>0</v>
      </c>
      <c r="R17" s="88">
        <f>'PMS(input)'!$E$26</f>
        <v>0</v>
      </c>
      <c r="S17" s="89" t="str">
        <f t="shared" si="0"/>
        <v>0</v>
      </c>
      <c r="T17" s="90" t="e">
        <f t="shared" si="1"/>
        <v>#NUM!</v>
      </c>
      <c r="U17" s="91" t="e">
        <f t="shared" si="2"/>
        <v>#NUM!</v>
      </c>
    </row>
    <row r="18" spans="1:21">
      <c r="A18" s="129"/>
      <c r="B18" s="74">
        <v>13</v>
      </c>
      <c r="C18" s="73">
        <v>0</v>
      </c>
      <c r="D18" s="92">
        <f>'PMS(input)'!$E$8</f>
        <v>0</v>
      </c>
      <c r="E18" s="86">
        <f>'PMS(input)'!$E$9</f>
        <v>0</v>
      </c>
      <c r="F18" s="93">
        <f>'PMS(input)'!$E$14</f>
        <v>0</v>
      </c>
      <c r="G18" s="94">
        <f>'PMS(input)'!$E$15</f>
        <v>0</v>
      </c>
      <c r="H18" s="95">
        <f>'PMS(input)'!$E$16</f>
        <v>0</v>
      </c>
      <c r="I18" s="95">
        <f>'PMS(input)'!$E$17</f>
        <v>0</v>
      </c>
      <c r="J18" s="71">
        <v>0</v>
      </c>
      <c r="K18" s="71">
        <v>0</v>
      </c>
      <c r="L18" s="72">
        <v>0</v>
      </c>
      <c r="M18" s="71">
        <v>0</v>
      </c>
      <c r="N18" s="70">
        <v>0</v>
      </c>
      <c r="O18" s="103" t="e">
        <f t="shared" si="3"/>
        <v>#DIV/0!</v>
      </c>
      <c r="P18" s="87">
        <f>'PMS(input)'!$E$24</f>
        <v>0</v>
      </c>
      <c r="Q18" s="88">
        <f>'PMS(input)'!$E$25</f>
        <v>0</v>
      </c>
      <c r="R18" s="88">
        <f>'PMS(input)'!$E$26</f>
        <v>0</v>
      </c>
      <c r="S18" s="89" t="str">
        <f t="shared" si="0"/>
        <v>0</v>
      </c>
      <c r="T18" s="90" t="e">
        <f t="shared" si="1"/>
        <v>#NUM!</v>
      </c>
      <c r="U18" s="91" t="e">
        <f t="shared" si="2"/>
        <v>#NUM!</v>
      </c>
    </row>
    <row r="19" spans="1:21">
      <c r="A19" s="129"/>
      <c r="B19" s="74">
        <v>14</v>
      </c>
      <c r="C19" s="73">
        <v>0</v>
      </c>
      <c r="D19" s="92">
        <f>'PMS(input)'!$E$8</f>
        <v>0</v>
      </c>
      <c r="E19" s="86">
        <f>'PMS(input)'!$E$9</f>
        <v>0</v>
      </c>
      <c r="F19" s="93">
        <f>'PMS(input)'!$E$14</f>
        <v>0</v>
      </c>
      <c r="G19" s="94">
        <f>'PMS(input)'!$E$15</f>
        <v>0</v>
      </c>
      <c r="H19" s="95">
        <f>'PMS(input)'!$E$16</f>
        <v>0</v>
      </c>
      <c r="I19" s="95">
        <f>'PMS(input)'!$E$17</f>
        <v>0</v>
      </c>
      <c r="J19" s="71">
        <v>0</v>
      </c>
      <c r="K19" s="71">
        <v>0</v>
      </c>
      <c r="L19" s="72">
        <v>0</v>
      </c>
      <c r="M19" s="71">
        <v>0</v>
      </c>
      <c r="N19" s="70">
        <v>0</v>
      </c>
      <c r="O19" s="103" t="e">
        <f t="shared" si="3"/>
        <v>#DIV/0!</v>
      </c>
      <c r="P19" s="87">
        <f>'PMS(input)'!$E$24</f>
        <v>0</v>
      </c>
      <c r="Q19" s="88">
        <f>'PMS(input)'!$E$25</f>
        <v>0</v>
      </c>
      <c r="R19" s="88">
        <f>'PMS(input)'!$E$26</f>
        <v>0</v>
      </c>
      <c r="S19" s="89" t="str">
        <f t="shared" si="0"/>
        <v>0</v>
      </c>
      <c r="T19" s="90" t="e">
        <f t="shared" si="1"/>
        <v>#NUM!</v>
      </c>
      <c r="U19" s="91" t="e">
        <f t="shared" si="2"/>
        <v>#NUM!</v>
      </c>
    </row>
    <row r="20" spans="1:21">
      <c r="A20" s="129"/>
      <c r="B20" s="74">
        <v>15</v>
      </c>
      <c r="C20" s="73">
        <v>0</v>
      </c>
      <c r="D20" s="92">
        <f>'PMS(input)'!$E$8</f>
        <v>0</v>
      </c>
      <c r="E20" s="86">
        <f>'PMS(input)'!$E$9</f>
        <v>0</v>
      </c>
      <c r="F20" s="93">
        <f>'PMS(input)'!$E$14</f>
        <v>0</v>
      </c>
      <c r="G20" s="94">
        <f>'PMS(input)'!$E$15</f>
        <v>0</v>
      </c>
      <c r="H20" s="95">
        <f>'PMS(input)'!$E$16</f>
        <v>0</v>
      </c>
      <c r="I20" s="95">
        <f>'PMS(input)'!$E$17</f>
        <v>0</v>
      </c>
      <c r="J20" s="71">
        <v>0</v>
      </c>
      <c r="K20" s="71">
        <v>0</v>
      </c>
      <c r="L20" s="72">
        <v>0</v>
      </c>
      <c r="M20" s="71">
        <v>0</v>
      </c>
      <c r="N20" s="70">
        <v>0</v>
      </c>
      <c r="O20" s="103" t="e">
        <f t="shared" si="3"/>
        <v>#DIV/0!</v>
      </c>
      <c r="P20" s="87">
        <f>'PMS(input)'!$E$24</f>
        <v>0</v>
      </c>
      <c r="Q20" s="88">
        <f>'PMS(input)'!$E$25</f>
        <v>0</v>
      </c>
      <c r="R20" s="88">
        <f>'PMS(input)'!$E$26</f>
        <v>0</v>
      </c>
      <c r="S20" s="89" t="str">
        <f t="shared" si="0"/>
        <v>0</v>
      </c>
      <c r="T20" s="90" t="e">
        <f t="shared" si="1"/>
        <v>#NUM!</v>
      </c>
      <c r="U20" s="91" t="e">
        <f t="shared" si="2"/>
        <v>#NUM!</v>
      </c>
    </row>
    <row r="21" spans="1:21">
      <c r="A21" s="129"/>
      <c r="B21" s="74">
        <v>16</v>
      </c>
      <c r="C21" s="73">
        <v>0</v>
      </c>
      <c r="D21" s="92">
        <f>'PMS(input)'!$E$8</f>
        <v>0</v>
      </c>
      <c r="E21" s="86">
        <f>'PMS(input)'!$E$9</f>
        <v>0</v>
      </c>
      <c r="F21" s="93">
        <f>'PMS(input)'!$E$14</f>
        <v>0</v>
      </c>
      <c r="G21" s="94">
        <f>'PMS(input)'!$E$15</f>
        <v>0</v>
      </c>
      <c r="H21" s="95">
        <f>'PMS(input)'!$E$16</f>
        <v>0</v>
      </c>
      <c r="I21" s="95">
        <f>'PMS(input)'!$E$17</f>
        <v>0</v>
      </c>
      <c r="J21" s="71">
        <v>0</v>
      </c>
      <c r="K21" s="71">
        <v>0</v>
      </c>
      <c r="L21" s="72">
        <v>0</v>
      </c>
      <c r="M21" s="71">
        <v>0</v>
      </c>
      <c r="N21" s="70">
        <v>0</v>
      </c>
      <c r="O21" s="103" t="e">
        <f t="shared" si="3"/>
        <v>#DIV/0!</v>
      </c>
      <c r="P21" s="87">
        <f>'PMS(input)'!$E$24</f>
        <v>0</v>
      </c>
      <c r="Q21" s="88">
        <f>'PMS(input)'!$E$25</f>
        <v>0</v>
      </c>
      <c r="R21" s="88">
        <f>'PMS(input)'!$E$26</f>
        <v>0</v>
      </c>
      <c r="S21" s="89" t="str">
        <f t="shared" si="0"/>
        <v>0</v>
      </c>
      <c r="T21" s="90" t="e">
        <f t="shared" si="1"/>
        <v>#NUM!</v>
      </c>
      <c r="U21" s="91" t="e">
        <f t="shared" si="2"/>
        <v>#NUM!</v>
      </c>
    </row>
    <row r="22" spans="1:21">
      <c r="A22" s="129"/>
      <c r="B22" s="74">
        <v>17</v>
      </c>
      <c r="C22" s="73">
        <v>0</v>
      </c>
      <c r="D22" s="92">
        <f>'PMS(input)'!$E$8</f>
        <v>0</v>
      </c>
      <c r="E22" s="86">
        <f>'PMS(input)'!$E$9</f>
        <v>0</v>
      </c>
      <c r="F22" s="93">
        <f>'PMS(input)'!$E$14</f>
        <v>0</v>
      </c>
      <c r="G22" s="94">
        <f>'PMS(input)'!$E$15</f>
        <v>0</v>
      </c>
      <c r="H22" s="95">
        <f>'PMS(input)'!$E$16</f>
        <v>0</v>
      </c>
      <c r="I22" s="95">
        <f>'PMS(input)'!$E$17</f>
        <v>0</v>
      </c>
      <c r="J22" s="71">
        <v>0</v>
      </c>
      <c r="K22" s="71">
        <v>0</v>
      </c>
      <c r="L22" s="72">
        <v>0</v>
      </c>
      <c r="M22" s="71">
        <v>0</v>
      </c>
      <c r="N22" s="70">
        <v>0</v>
      </c>
      <c r="O22" s="103" t="e">
        <f t="shared" si="3"/>
        <v>#DIV/0!</v>
      </c>
      <c r="P22" s="87">
        <f>'PMS(input)'!$E$24</f>
        <v>0</v>
      </c>
      <c r="Q22" s="88">
        <f>'PMS(input)'!$E$25</f>
        <v>0</v>
      </c>
      <c r="R22" s="88">
        <f>'PMS(input)'!$E$26</f>
        <v>0</v>
      </c>
      <c r="S22" s="89" t="str">
        <f t="shared" si="0"/>
        <v>0</v>
      </c>
      <c r="T22" s="90" t="e">
        <f t="shared" si="1"/>
        <v>#NUM!</v>
      </c>
      <c r="U22" s="91" t="e">
        <f t="shared" si="2"/>
        <v>#NUM!</v>
      </c>
    </row>
    <row r="23" spans="1:21">
      <c r="A23" s="129"/>
      <c r="B23" s="74">
        <v>18</v>
      </c>
      <c r="C23" s="73">
        <v>0</v>
      </c>
      <c r="D23" s="92">
        <f>'PMS(input)'!$E$8</f>
        <v>0</v>
      </c>
      <c r="E23" s="86">
        <f>'PMS(input)'!$E$9</f>
        <v>0</v>
      </c>
      <c r="F23" s="93">
        <f>'PMS(input)'!$E$14</f>
        <v>0</v>
      </c>
      <c r="G23" s="94">
        <f>'PMS(input)'!$E$15</f>
        <v>0</v>
      </c>
      <c r="H23" s="95">
        <f>'PMS(input)'!$E$16</f>
        <v>0</v>
      </c>
      <c r="I23" s="95">
        <f>'PMS(input)'!$E$17</f>
        <v>0</v>
      </c>
      <c r="J23" s="71">
        <v>0</v>
      </c>
      <c r="K23" s="71">
        <v>0</v>
      </c>
      <c r="L23" s="72">
        <v>0</v>
      </c>
      <c r="M23" s="71">
        <v>0</v>
      </c>
      <c r="N23" s="70">
        <v>0</v>
      </c>
      <c r="O23" s="103" t="e">
        <f t="shared" si="3"/>
        <v>#DIV/0!</v>
      </c>
      <c r="P23" s="87">
        <f>'PMS(input)'!$E$24</f>
        <v>0</v>
      </c>
      <c r="Q23" s="88">
        <f>'PMS(input)'!$E$25</f>
        <v>0</v>
      </c>
      <c r="R23" s="88">
        <f>'PMS(input)'!$E$26</f>
        <v>0</v>
      </c>
      <c r="S23" s="89" t="str">
        <f t="shared" si="0"/>
        <v>0</v>
      </c>
      <c r="T23" s="90" t="e">
        <f t="shared" si="1"/>
        <v>#NUM!</v>
      </c>
      <c r="U23" s="91" t="e">
        <f t="shared" si="2"/>
        <v>#NUM!</v>
      </c>
    </row>
    <row r="24" spans="1:21">
      <c r="A24" s="129"/>
      <c r="B24" s="74">
        <v>19</v>
      </c>
      <c r="C24" s="73">
        <v>0</v>
      </c>
      <c r="D24" s="92">
        <f>'PMS(input)'!$E$8</f>
        <v>0</v>
      </c>
      <c r="E24" s="86">
        <f>'PMS(input)'!$E$9</f>
        <v>0</v>
      </c>
      <c r="F24" s="93">
        <f>'PMS(input)'!$E$14</f>
        <v>0</v>
      </c>
      <c r="G24" s="94">
        <f>'PMS(input)'!$E$15</f>
        <v>0</v>
      </c>
      <c r="H24" s="95">
        <f>'PMS(input)'!$E$16</f>
        <v>0</v>
      </c>
      <c r="I24" s="95">
        <f>'PMS(input)'!$E$17</f>
        <v>0</v>
      </c>
      <c r="J24" s="71">
        <v>0</v>
      </c>
      <c r="K24" s="71">
        <v>0</v>
      </c>
      <c r="L24" s="72">
        <v>0</v>
      </c>
      <c r="M24" s="71">
        <v>0</v>
      </c>
      <c r="N24" s="70">
        <v>0</v>
      </c>
      <c r="O24" s="103" t="e">
        <f t="shared" si="3"/>
        <v>#DIV/0!</v>
      </c>
      <c r="P24" s="87">
        <f>'PMS(input)'!$E$24</f>
        <v>0</v>
      </c>
      <c r="Q24" s="88">
        <f>'PMS(input)'!$E$25</f>
        <v>0</v>
      </c>
      <c r="R24" s="88">
        <f>'PMS(input)'!$E$26</f>
        <v>0</v>
      </c>
      <c r="S24" s="89" t="str">
        <f t="shared" si="0"/>
        <v>0</v>
      </c>
      <c r="T24" s="90" t="e">
        <f t="shared" si="1"/>
        <v>#NUM!</v>
      </c>
      <c r="U24" s="91" t="e">
        <f t="shared" si="2"/>
        <v>#NUM!</v>
      </c>
    </row>
    <row r="25" spans="1:21">
      <c r="A25" s="129"/>
      <c r="B25" s="74">
        <v>20</v>
      </c>
      <c r="C25" s="73">
        <v>0</v>
      </c>
      <c r="D25" s="92">
        <f>'PMS(input)'!$E$8</f>
        <v>0</v>
      </c>
      <c r="E25" s="86">
        <f>'PMS(input)'!$E$9</f>
        <v>0</v>
      </c>
      <c r="F25" s="93">
        <f>'PMS(input)'!$E$14</f>
        <v>0</v>
      </c>
      <c r="G25" s="94">
        <f>'PMS(input)'!$E$15</f>
        <v>0</v>
      </c>
      <c r="H25" s="95">
        <f>'PMS(input)'!$E$16</f>
        <v>0</v>
      </c>
      <c r="I25" s="95">
        <f>'PMS(input)'!$E$17</f>
        <v>0</v>
      </c>
      <c r="J25" s="71">
        <v>0</v>
      </c>
      <c r="K25" s="71">
        <v>0</v>
      </c>
      <c r="L25" s="72">
        <v>0</v>
      </c>
      <c r="M25" s="71">
        <v>0</v>
      </c>
      <c r="N25" s="70">
        <v>0</v>
      </c>
      <c r="O25" s="103" t="e">
        <f>$K25*(293/$M25)*((0.801/0.101)^((1.4-1)/($N25*1.4))-1)/((($L25+0.101)/0.101)^((1.4-1)/($N25*1.4))-1)</f>
        <v>#DIV/0!</v>
      </c>
      <c r="P25" s="87">
        <f>'PMS(input)'!$E$24</f>
        <v>0</v>
      </c>
      <c r="Q25" s="88">
        <f>'PMS(input)'!$E$25</f>
        <v>0</v>
      </c>
      <c r="R25" s="88">
        <f>'PMS(input)'!$E$26</f>
        <v>0</v>
      </c>
      <c r="S25" s="89" t="str">
        <f t="shared" si="0"/>
        <v>0</v>
      </c>
      <c r="T25" s="90" t="e">
        <f t="shared" si="1"/>
        <v>#NUM!</v>
      </c>
      <c r="U25" s="91" t="e">
        <f t="shared" si="2"/>
        <v>#NUM!</v>
      </c>
    </row>
    <row r="26" spans="1:21" ht="15">
      <c r="A26" s="129"/>
      <c r="B26" s="69" t="s">
        <v>107</v>
      </c>
      <c r="C26" s="68" t="s">
        <v>106</v>
      </c>
      <c r="D26" s="67" t="s">
        <v>106</v>
      </c>
      <c r="E26" s="68" t="s">
        <v>106</v>
      </c>
      <c r="F26" s="68" t="s">
        <v>106</v>
      </c>
      <c r="G26" s="68" t="s">
        <v>106</v>
      </c>
      <c r="H26" s="68" t="s">
        <v>106</v>
      </c>
      <c r="I26" s="68" t="s">
        <v>106</v>
      </c>
      <c r="J26" s="67" t="s">
        <v>106</v>
      </c>
      <c r="K26" s="67" t="s">
        <v>106</v>
      </c>
      <c r="L26" s="67" t="s">
        <v>106</v>
      </c>
      <c r="M26" s="67" t="s">
        <v>106</v>
      </c>
      <c r="N26" s="67" t="s">
        <v>106</v>
      </c>
      <c r="O26" s="67" t="s">
        <v>106</v>
      </c>
      <c r="P26" s="67" t="s">
        <v>106</v>
      </c>
      <c r="Q26" s="68" t="s">
        <v>106</v>
      </c>
      <c r="R26" s="67" t="s">
        <v>106</v>
      </c>
      <c r="S26" s="66">
        <f>SUMIF($S6:$S25,"&gt;0",$S6:$S25)</f>
        <v>0</v>
      </c>
      <c r="T26" s="66">
        <f>SUMIF($T6:$T25,"&gt;0",$T6:$T25)</f>
        <v>0</v>
      </c>
      <c r="U26" s="65">
        <f>ROUNDDOWN(SUMIF($U6:$U25,"&gt;0",$U6:$U25),0)</f>
        <v>0</v>
      </c>
    </row>
    <row r="30" spans="1:21" ht="13.9" customHeight="1"/>
  </sheetData>
  <mergeCells count="4">
    <mergeCell ref="C2:E2"/>
    <mergeCell ref="F2:R2"/>
    <mergeCell ref="S2:U2"/>
    <mergeCell ref="A6:A26"/>
  </mergeCells>
  <phoneticPr fontId="2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theme="3" tint="0.39997558519241921"/>
  </sheetPr>
  <dimension ref="A1:K24"/>
  <sheetViews>
    <sheetView showGridLines="0" view="pageBreakPreview" zoomScaleNormal="100" zoomScaleSheetLayoutView="100" workbookViewId="0">
      <selection activeCell="H20" sqref="H20"/>
    </sheetView>
  </sheetViews>
  <sheetFormatPr defaultColWidth="9" defaultRowHeight="14.2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c r="I1" s="16" t="str">
        <f>'PMS(input)'!K1</f>
        <v>JCM_TH_F_PMS_ver01.0</v>
      </c>
    </row>
    <row r="2" spans="1:11" ht="27.75" customHeight="1">
      <c r="A2" s="130" t="s">
        <v>41</v>
      </c>
      <c r="B2" s="130"/>
      <c r="C2" s="130"/>
      <c r="D2" s="130"/>
      <c r="E2" s="130"/>
      <c r="F2" s="130"/>
      <c r="G2" s="130"/>
      <c r="H2" s="130"/>
      <c r="I2" s="130"/>
    </row>
    <row r="3" spans="1:11" ht="18" customHeight="1">
      <c r="A3" s="131" t="s">
        <v>40</v>
      </c>
      <c r="B3" s="132"/>
      <c r="C3" s="132"/>
      <c r="D3" s="132"/>
      <c r="E3" s="132"/>
      <c r="F3" s="132"/>
      <c r="G3" s="132"/>
      <c r="H3" s="132"/>
      <c r="I3" s="132"/>
    </row>
    <row r="4" spans="1:11" ht="11.25" customHeight="1"/>
    <row r="5" spans="1:11" ht="18.75" customHeight="1">
      <c r="A5" s="35" t="s">
        <v>2</v>
      </c>
      <c r="B5" s="26"/>
      <c r="C5" s="26"/>
      <c r="D5" s="26"/>
      <c r="E5" s="27"/>
      <c r="F5" s="28" t="s">
        <v>6</v>
      </c>
      <c r="G5" s="28" t="s">
        <v>0</v>
      </c>
      <c r="H5" s="28" t="s">
        <v>1</v>
      </c>
      <c r="I5" s="29" t="s">
        <v>7</v>
      </c>
    </row>
    <row r="6" spans="1:11" ht="18.75" customHeight="1">
      <c r="A6" s="36"/>
      <c r="B6" s="30" t="s">
        <v>43</v>
      </c>
      <c r="C6" s="30"/>
      <c r="D6" s="30"/>
      <c r="E6" s="30"/>
      <c r="F6" s="31" t="s">
        <v>161</v>
      </c>
      <c r="G6" s="31">
        <f>ROUNDDOWN(G10-G13,0)</f>
        <v>0</v>
      </c>
      <c r="H6" s="31" t="s">
        <v>46</v>
      </c>
      <c r="I6" s="32" t="s">
        <v>47</v>
      </c>
    </row>
    <row r="7" spans="1:11" ht="18.75" customHeight="1">
      <c r="A7" s="35" t="s">
        <v>3</v>
      </c>
      <c r="B7" s="26"/>
      <c r="C7" s="26"/>
      <c r="D7" s="26"/>
      <c r="E7" s="27"/>
      <c r="F7" s="27"/>
      <c r="G7" s="27"/>
      <c r="H7" s="27"/>
      <c r="I7" s="28"/>
      <c r="J7" s="15"/>
      <c r="K7" s="15"/>
    </row>
    <row r="8" spans="1:11" ht="18.75" customHeight="1">
      <c r="A8" s="37"/>
      <c r="B8" s="133" t="s">
        <v>162</v>
      </c>
      <c r="C8" s="134"/>
      <c r="D8" s="134"/>
      <c r="E8" s="135"/>
      <c r="F8" s="33" t="s">
        <v>162</v>
      </c>
      <c r="G8" s="32" t="s">
        <v>162</v>
      </c>
      <c r="H8" s="32" t="s">
        <v>162</v>
      </c>
      <c r="I8" s="33" t="s">
        <v>162</v>
      </c>
    </row>
    <row r="9" spans="1:11" ht="18.75" customHeight="1">
      <c r="A9" s="35" t="s">
        <v>4</v>
      </c>
      <c r="B9" s="27"/>
      <c r="C9" s="26"/>
      <c r="D9" s="28"/>
      <c r="E9" s="28"/>
      <c r="F9" s="28"/>
      <c r="G9" s="27"/>
      <c r="H9" s="27"/>
      <c r="I9" s="28"/>
    </row>
    <row r="10" spans="1:11" ht="18.75" customHeight="1">
      <c r="A10" s="37"/>
      <c r="B10" s="41" t="s">
        <v>44</v>
      </c>
      <c r="C10" s="30"/>
      <c r="D10" s="30"/>
      <c r="E10" s="30"/>
      <c r="F10" s="31" t="s">
        <v>161</v>
      </c>
      <c r="G10" s="96">
        <f>G11</f>
        <v>0</v>
      </c>
      <c r="H10" s="31" t="s">
        <v>46</v>
      </c>
      <c r="I10" s="33" t="s">
        <v>48</v>
      </c>
    </row>
    <row r="11" spans="1:11" ht="18.75" customHeight="1">
      <c r="A11" s="37"/>
      <c r="B11" s="39"/>
      <c r="C11" s="42" t="s">
        <v>159</v>
      </c>
      <c r="D11" s="45"/>
      <c r="E11" s="46"/>
      <c r="F11" s="31" t="s">
        <v>161</v>
      </c>
      <c r="G11" s="97">
        <f>'PMS(input_separate)'!S26</f>
        <v>0</v>
      </c>
      <c r="H11" s="31" t="s">
        <v>46</v>
      </c>
      <c r="I11" s="33" t="s">
        <v>48</v>
      </c>
    </row>
    <row r="12" spans="1:11" ht="18.75" customHeight="1">
      <c r="A12" s="35" t="s">
        <v>5</v>
      </c>
      <c r="B12" s="26"/>
      <c r="C12" s="26"/>
      <c r="D12" s="26"/>
      <c r="E12" s="27"/>
      <c r="F12" s="28"/>
      <c r="G12" s="27"/>
      <c r="H12" s="27"/>
      <c r="I12" s="28"/>
    </row>
    <row r="13" spans="1:11" ht="18.75" customHeight="1">
      <c r="A13" s="37"/>
      <c r="B13" s="38" t="s">
        <v>45</v>
      </c>
      <c r="C13" s="34"/>
      <c r="D13" s="34"/>
      <c r="E13" s="34"/>
      <c r="F13" s="31" t="s">
        <v>161</v>
      </c>
      <c r="G13" s="96">
        <f>G14</f>
        <v>0</v>
      </c>
      <c r="H13" s="31" t="s">
        <v>46</v>
      </c>
      <c r="I13" s="33" t="s">
        <v>49</v>
      </c>
    </row>
    <row r="14" spans="1:11" ht="18.600000000000001" customHeight="1">
      <c r="A14" s="36"/>
      <c r="B14" s="40"/>
      <c r="C14" s="42" t="s">
        <v>160</v>
      </c>
      <c r="D14" s="44"/>
      <c r="E14" s="43"/>
      <c r="F14" s="31" t="s">
        <v>161</v>
      </c>
      <c r="G14" s="97">
        <f>'PMS(input_separate)'!T26</f>
        <v>0</v>
      </c>
      <c r="H14" s="31" t="s">
        <v>46</v>
      </c>
      <c r="I14" s="33" t="s">
        <v>49</v>
      </c>
    </row>
    <row r="15" spans="1:11">
      <c r="A15" s="2"/>
      <c r="B15" s="2"/>
      <c r="C15" s="9"/>
      <c r="D15" s="2"/>
      <c r="E15" s="9"/>
      <c r="F15" s="11"/>
      <c r="G15" s="10"/>
      <c r="H15" s="10"/>
      <c r="I15" s="8"/>
    </row>
    <row r="16" spans="1:11" ht="21.75" customHeight="1">
      <c r="E16" s="2" t="s">
        <v>8</v>
      </c>
      <c r="F16" s="5"/>
    </row>
    <row r="17" spans="5:8" ht="21.75" customHeight="1">
      <c r="E17" s="102" t="s">
        <v>171</v>
      </c>
      <c r="F17" s="98">
        <v>5.73</v>
      </c>
      <c r="G17" s="47" t="s">
        <v>162</v>
      </c>
      <c r="H17" s="3"/>
    </row>
    <row r="18" spans="5:8" ht="21.75" customHeight="1">
      <c r="E18" s="102" t="s">
        <v>172</v>
      </c>
      <c r="F18" s="99">
        <v>6</v>
      </c>
      <c r="G18" s="47" t="s">
        <v>162</v>
      </c>
      <c r="H18" s="3"/>
    </row>
    <row r="19" spans="5:8" ht="21.75" customHeight="1">
      <c r="E19" s="102" t="s">
        <v>173</v>
      </c>
      <c r="F19" s="98">
        <v>5.67</v>
      </c>
      <c r="G19" s="47" t="s">
        <v>162</v>
      </c>
      <c r="H19" s="2"/>
    </row>
    <row r="20" spans="5:8" ht="21.75" customHeight="1">
      <c r="E20" s="102" t="s">
        <v>174</v>
      </c>
      <c r="F20" s="98">
        <v>5.84</v>
      </c>
      <c r="G20" s="47" t="s">
        <v>162</v>
      </c>
      <c r="H20" s="2"/>
    </row>
    <row r="21" spans="5:8" ht="21.75" customHeight="1">
      <c r="E21" s="102" t="s">
        <v>175</v>
      </c>
      <c r="F21" s="98">
        <v>6.14</v>
      </c>
      <c r="G21" s="47" t="s">
        <v>162</v>
      </c>
      <c r="H21" s="2"/>
    </row>
    <row r="22" spans="5:8" ht="21.75" customHeight="1">
      <c r="E22" s="102" t="s">
        <v>176</v>
      </c>
      <c r="F22" s="98">
        <v>5.65</v>
      </c>
      <c r="G22" s="47" t="s">
        <v>162</v>
      </c>
      <c r="H22" s="2"/>
    </row>
    <row r="23" spans="5:8" ht="21.75" customHeight="1">
      <c r="E23" s="102" t="s">
        <v>177</v>
      </c>
      <c r="F23" s="98">
        <v>5.49</v>
      </c>
      <c r="G23" s="47" t="s">
        <v>162</v>
      </c>
      <c r="H23" s="2"/>
    </row>
    <row r="24" spans="5:8" s="7" customFormat="1">
      <c r="E24" s="2"/>
      <c r="F24" s="2"/>
      <c r="G24" s="2"/>
      <c r="H24" s="2"/>
    </row>
  </sheetData>
  <mergeCells count="3">
    <mergeCell ref="A2:I2"/>
    <mergeCell ref="A3:I3"/>
    <mergeCell ref="B8:E8"/>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1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2013-08-01T01:38:02Z</cp:lastPrinted>
  <dcterms:created xsi:type="dcterms:W3CDTF">2012-01-13T02:28:29Z</dcterms:created>
  <dcterms:modified xsi:type="dcterms:W3CDTF">2016-08-05T09:52:21Z</dcterms:modified>
</cp:coreProperties>
</file>