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sotaro-takenaka\Documents\0.脱炭素ドメイン\250131_TH021パブコメ\2_upload\"/>
    </mc:Choice>
  </mc:AlternateContent>
  <xr:revisionPtr revIDLastSave="0" documentId="13_ncr:1_{042D427D-23A9-43DE-8B27-88E7548C063C}" xr6:coauthVersionLast="47" xr6:coauthVersionMax="47" xr10:uidLastSave="{00000000-0000-0000-0000-000000000000}"/>
  <bookViews>
    <workbookView xWindow="-3825" yWindow="-20205" windowWidth="28800" windowHeight="15480" tabRatio="688" activeTab="11" xr2:uid="{00000000-000D-0000-FFFF-FFFF00000000}"/>
  </bookViews>
  <sheets>
    <sheet name="AM005_MPS(input)" sheetId="1" r:id="rId1"/>
    <sheet name="AM005_MPS(input_separate)" sheetId="6" r:id="rId2"/>
    <sheet name="AM005_MPS(calc_process)" sheetId="2" r:id="rId3"/>
    <sheet name="AM005_MSS" sheetId="7" r:id="rId4"/>
    <sheet name="AM005_MRS(input)" sheetId="8" r:id="rId5"/>
    <sheet name="AM005_MRS(input_separate)" sheetId="9" r:id="rId6"/>
    <sheet name="AM005_MRS(calc_process)" sheetId="10" r:id="rId7"/>
    <sheet name="AM012_MPS(input)" sheetId="11" r:id="rId8"/>
    <sheet name="AM012_MPS(input_separate)" sheetId="12" r:id="rId9"/>
    <sheet name="AM012_MPS(calc_process)" sheetId="13" r:id="rId10"/>
    <sheet name="AM012_MSS" sheetId="14" r:id="rId11"/>
    <sheet name="AM012_MRS(input)" sheetId="15" r:id="rId12"/>
    <sheet name="AM012_MRS(input_separate)" sheetId="16" r:id="rId13"/>
    <sheet name="AM012_MRS(calc_process)" sheetId="17" r:id="rId14"/>
  </sheets>
  <externalReferences>
    <externalReference r:id="rId15"/>
  </externalReferences>
  <definedNames>
    <definedName name="COP">'[1]MPS(calc_process)'!$I$40:$I$43</definedName>
    <definedName name="EE_freezer">'[1]MPS(calc_process)'!$I$35:$I$37</definedName>
    <definedName name="_xlnm.Print_Area" localSheetId="2">'AM005_MPS(calc_process)'!$A$1:$I$21</definedName>
    <definedName name="_xlnm.Print_Area" localSheetId="0">'AM005_MPS(input)'!$A$1:$K$36</definedName>
    <definedName name="_xlnm.Print_Area" localSheetId="6">'AM005_MRS(calc_process)'!$A$1:$I$21</definedName>
    <definedName name="_xlnm.Print_Area" localSheetId="4">'AM005_MRS(input)'!$A$1:$L$36</definedName>
    <definedName name="_xlnm.Print_Area" localSheetId="9">'AM012_MPS(calc_process)'!$A$1:$I$17</definedName>
    <definedName name="_xlnm.Print_Area" localSheetId="7">'AM012_MPS(input)'!$A$1:$K$48</definedName>
    <definedName name="_xlnm.Print_Area" localSheetId="8">'AM012_MPS(input_separate)'!$A$1:$Y$57</definedName>
    <definedName name="_xlnm.Print_Area" localSheetId="13">'AM012_MRS(calc_process)'!$A$1:$I$17</definedName>
    <definedName name="_xlnm.Print_Area" localSheetId="11">'AM012_MRS(input)'!$A$1:$L$48</definedName>
    <definedName name="_xlnm.Print_Area" localSheetId="12">'AM012_MRS(input_separate)'!$A$1:$Y$57</definedName>
    <definedName name="Z_B2660EC6_48E8_44CA_972A_E2556BB968F0_.wvu.PrintArea" localSheetId="2" hidden="1">'AM005_MPS(calc_process)'!$A$1:$I$21</definedName>
    <definedName name="Z_B2660EC6_48E8_44CA_972A_E2556BB968F0_.wvu.PrintArea" localSheetId="0" hidden="1">'AM005_MPS(input)'!$A$1:$K$36</definedName>
    <definedName name="Z_B2660EC6_48E8_44CA_972A_E2556BB968F0_.wvu.PrintArea" localSheetId="6" hidden="1">'AM005_MRS(calc_process)'!$A$1:$I$21</definedName>
    <definedName name="Z_B2660EC6_48E8_44CA_972A_E2556BB968F0_.wvu.PrintArea" localSheetId="4" hidden="1">'AM005_MRS(input)'!$A$1:$L$36</definedName>
    <definedName name="Z_D0CDC236_ABDA_4432_BA8D_8D1597712156_.wvu.PrintArea" localSheetId="2" hidden="1">'AM005_MPS(calc_process)'!$A$1:$I$21</definedName>
    <definedName name="Z_D0CDC236_ABDA_4432_BA8D_8D1597712156_.wvu.PrintArea" localSheetId="0" hidden="1">'AM005_MPS(input)'!$A$1:$K$36</definedName>
    <definedName name="Z_D0CDC236_ABDA_4432_BA8D_8D1597712156_.wvu.PrintArea" localSheetId="6" hidden="1">'AM005_MRS(calc_process)'!$A$1:$I$21</definedName>
    <definedName name="Z_D0CDC236_ABDA_4432_BA8D_8D1597712156_.wvu.PrintArea" localSheetId="4" hidden="1">'AM005_MRS(input)'!$A$1:$L$36</definedName>
    <definedName name="Z_D273F3A6_8152_4679_92B0_E1E5F788BD2C_.wvu.PrintArea" localSheetId="2" hidden="1">'AM005_MPS(calc_process)'!$A$1:$I$21</definedName>
    <definedName name="Z_D273F3A6_8152_4679_92B0_E1E5F788BD2C_.wvu.PrintArea" localSheetId="0" hidden="1">'AM005_MPS(input)'!$A$1:$K$36</definedName>
    <definedName name="Z_D273F3A6_8152_4679_92B0_E1E5F788BD2C_.wvu.PrintArea" localSheetId="6" hidden="1">'AM005_MRS(calc_process)'!$A$1:$I$21</definedName>
    <definedName name="Z_D273F3A6_8152_4679_92B0_E1E5F788BD2C_.wvu.PrintArea" localSheetId="4" hidden="1">'AM005_MRS(input)'!$A$1:$L$36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 i="17" l="1"/>
  <c r="I1" i="17"/>
  <c r="U56" i="16"/>
  <c r="T56" i="16"/>
  <c r="S56" i="16"/>
  <c r="R56" i="16"/>
  <c r="P56" i="16"/>
  <c r="N56" i="16"/>
  <c r="M56" i="16"/>
  <c r="L56" i="16"/>
  <c r="U55" i="16"/>
  <c r="T55" i="16"/>
  <c r="S55" i="16"/>
  <c r="R55" i="16"/>
  <c r="P55" i="16"/>
  <c r="N55" i="16"/>
  <c r="M55" i="16"/>
  <c r="L55" i="16"/>
  <c r="U54" i="16"/>
  <c r="T54" i="16"/>
  <c r="S54" i="16"/>
  <c r="R54" i="16"/>
  <c r="P54" i="16"/>
  <c r="N54" i="16"/>
  <c r="M54" i="16"/>
  <c r="L54" i="16"/>
  <c r="U53" i="16"/>
  <c r="T53" i="16"/>
  <c r="S53" i="16"/>
  <c r="R53" i="16"/>
  <c r="P53" i="16"/>
  <c r="O53" i="16"/>
  <c r="N53" i="16"/>
  <c r="M53" i="16"/>
  <c r="L53" i="16"/>
  <c r="U52" i="16"/>
  <c r="T52" i="16"/>
  <c r="S52" i="16"/>
  <c r="P52" i="16"/>
  <c r="N52" i="16"/>
  <c r="M52" i="16"/>
  <c r="L52" i="16"/>
  <c r="U51" i="16"/>
  <c r="T51" i="16"/>
  <c r="S51" i="16"/>
  <c r="P51" i="16"/>
  <c r="N51" i="16"/>
  <c r="M51" i="16"/>
  <c r="L51" i="16"/>
  <c r="U50" i="16"/>
  <c r="T50" i="16"/>
  <c r="S50" i="16"/>
  <c r="P50" i="16"/>
  <c r="N50" i="16"/>
  <c r="M50" i="16"/>
  <c r="L50" i="16"/>
  <c r="U49" i="16"/>
  <c r="T49" i="16"/>
  <c r="S49" i="16"/>
  <c r="R49" i="16"/>
  <c r="P49" i="16"/>
  <c r="N49" i="16"/>
  <c r="M49" i="16"/>
  <c r="L49" i="16"/>
  <c r="G49" i="16"/>
  <c r="U48" i="16"/>
  <c r="T48" i="16"/>
  <c r="S48" i="16"/>
  <c r="R48" i="16"/>
  <c r="P48" i="16"/>
  <c r="N48" i="16"/>
  <c r="M48" i="16"/>
  <c r="L48" i="16"/>
  <c r="U47" i="16"/>
  <c r="T47" i="16"/>
  <c r="S47" i="16"/>
  <c r="P47" i="16"/>
  <c r="N47" i="16"/>
  <c r="M47" i="16"/>
  <c r="L47" i="16"/>
  <c r="U46" i="16"/>
  <c r="T46" i="16"/>
  <c r="S46" i="16"/>
  <c r="R46" i="16"/>
  <c r="P46" i="16"/>
  <c r="N46" i="16"/>
  <c r="M46" i="16"/>
  <c r="L46" i="16"/>
  <c r="U45" i="16"/>
  <c r="T45" i="16"/>
  <c r="S45" i="16"/>
  <c r="P45" i="16"/>
  <c r="N45" i="16"/>
  <c r="M45" i="16"/>
  <c r="L45" i="16"/>
  <c r="K45" i="16"/>
  <c r="U44" i="16"/>
  <c r="T44" i="16"/>
  <c r="S44" i="16"/>
  <c r="R44" i="16"/>
  <c r="P44" i="16"/>
  <c r="N44" i="16"/>
  <c r="M44" i="16"/>
  <c r="L44" i="16"/>
  <c r="U43" i="16"/>
  <c r="T43" i="16"/>
  <c r="S43" i="16"/>
  <c r="R43" i="16"/>
  <c r="P43" i="16"/>
  <c r="N43" i="16"/>
  <c r="M43" i="16"/>
  <c r="L43" i="16"/>
  <c r="U42" i="16"/>
  <c r="T42" i="16"/>
  <c r="S42" i="16"/>
  <c r="R42" i="16"/>
  <c r="P42" i="16"/>
  <c r="N42" i="16"/>
  <c r="M42" i="16"/>
  <c r="L42" i="16"/>
  <c r="U41" i="16"/>
  <c r="T41" i="16"/>
  <c r="S41" i="16"/>
  <c r="R41" i="16"/>
  <c r="P41" i="16"/>
  <c r="O41" i="16"/>
  <c r="N41" i="16"/>
  <c r="M41" i="16"/>
  <c r="L41" i="16"/>
  <c r="U40" i="16"/>
  <c r="T40" i="16"/>
  <c r="S40" i="16"/>
  <c r="P40" i="16"/>
  <c r="N40" i="16"/>
  <c r="M40" i="16"/>
  <c r="L40" i="16"/>
  <c r="U39" i="16"/>
  <c r="T39" i="16"/>
  <c r="S39" i="16"/>
  <c r="P39" i="16"/>
  <c r="N39" i="16"/>
  <c r="M39" i="16"/>
  <c r="L39" i="16"/>
  <c r="U38" i="16"/>
  <c r="T38" i="16"/>
  <c r="S38" i="16"/>
  <c r="P38" i="16"/>
  <c r="N38" i="16"/>
  <c r="M38" i="16"/>
  <c r="L38" i="16"/>
  <c r="U37" i="16"/>
  <c r="T37" i="16"/>
  <c r="S37" i="16"/>
  <c r="R37" i="16"/>
  <c r="P37" i="16"/>
  <c r="N37" i="16"/>
  <c r="M37" i="16"/>
  <c r="L37" i="16"/>
  <c r="U36" i="16"/>
  <c r="T36" i="16"/>
  <c r="S36" i="16"/>
  <c r="R36" i="16"/>
  <c r="P36" i="16"/>
  <c r="N36" i="16"/>
  <c r="M36" i="16"/>
  <c r="L36" i="16"/>
  <c r="U35" i="16"/>
  <c r="T35" i="16"/>
  <c r="S35" i="16"/>
  <c r="P35" i="16"/>
  <c r="N35" i="16"/>
  <c r="M35" i="16"/>
  <c r="L35" i="16"/>
  <c r="U34" i="16"/>
  <c r="T34" i="16"/>
  <c r="S34" i="16"/>
  <c r="R34" i="16"/>
  <c r="P34" i="16"/>
  <c r="N34" i="16"/>
  <c r="M34" i="16"/>
  <c r="L34" i="16"/>
  <c r="U33" i="16"/>
  <c r="T33" i="16"/>
  <c r="S33" i="16"/>
  <c r="P33" i="16"/>
  <c r="N33" i="16"/>
  <c r="M33" i="16"/>
  <c r="L33" i="16"/>
  <c r="U32" i="16"/>
  <c r="T32" i="16"/>
  <c r="S32" i="16"/>
  <c r="R32" i="16"/>
  <c r="P32" i="16"/>
  <c r="N32" i="16"/>
  <c r="M32" i="16"/>
  <c r="L32" i="16"/>
  <c r="U31" i="16"/>
  <c r="T31" i="16"/>
  <c r="S31" i="16"/>
  <c r="R31" i="16"/>
  <c r="P31" i="16"/>
  <c r="N31" i="16"/>
  <c r="M31" i="16"/>
  <c r="L31" i="16"/>
  <c r="U30" i="16"/>
  <c r="T30" i="16"/>
  <c r="S30" i="16"/>
  <c r="R30" i="16"/>
  <c r="P30" i="16"/>
  <c r="N30" i="16"/>
  <c r="M30" i="16"/>
  <c r="L30" i="16"/>
  <c r="U29" i="16"/>
  <c r="T29" i="16"/>
  <c r="S29" i="16"/>
  <c r="R29" i="16"/>
  <c r="P29" i="16"/>
  <c r="O29" i="16"/>
  <c r="N29" i="16"/>
  <c r="M29" i="16"/>
  <c r="L29" i="16"/>
  <c r="U28" i="16"/>
  <c r="T28" i="16"/>
  <c r="S28" i="16"/>
  <c r="P28" i="16"/>
  <c r="N28" i="16"/>
  <c r="M28" i="16"/>
  <c r="L28" i="16"/>
  <c r="U27" i="16"/>
  <c r="T27" i="16"/>
  <c r="S27" i="16"/>
  <c r="P27" i="16"/>
  <c r="N27" i="16"/>
  <c r="M27" i="16"/>
  <c r="L27" i="16"/>
  <c r="U26" i="16"/>
  <c r="T26" i="16"/>
  <c r="S26" i="16"/>
  <c r="P26" i="16"/>
  <c r="N26" i="16"/>
  <c r="M26" i="16"/>
  <c r="L26" i="16"/>
  <c r="U25" i="16"/>
  <c r="T25" i="16"/>
  <c r="S25" i="16"/>
  <c r="R25" i="16"/>
  <c r="P25" i="16"/>
  <c r="N25" i="16"/>
  <c r="M25" i="16"/>
  <c r="L25" i="16"/>
  <c r="G25" i="16"/>
  <c r="U24" i="16"/>
  <c r="T24" i="16"/>
  <c r="S24" i="16"/>
  <c r="R24" i="16"/>
  <c r="P24" i="16"/>
  <c r="N24" i="16"/>
  <c r="M24" i="16"/>
  <c r="L24" i="16"/>
  <c r="U23" i="16"/>
  <c r="T23" i="16"/>
  <c r="S23" i="16"/>
  <c r="R23" i="16"/>
  <c r="P23" i="16"/>
  <c r="N23" i="16"/>
  <c r="M23" i="16"/>
  <c r="L23" i="16"/>
  <c r="U22" i="16"/>
  <c r="T22" i="16"/>
  <c r="S22" i="16"/>
  <c r="R22" i="16"/>
  <c r="P22" i="16"/>
  <c r="N22" i="16"/>
  <c r="M22" i="16"/>
  <c r="L22" i="16"/>
  <c r="U21" i="16"/>
  <c r="T21" i="16"/>
  <c r="S21" i="16"/>
  <c r="P21" i="16"/>
  <c r="N21" i="16"/>
  <c r="M21" i="16"/>
  <c r="L21" i="16"/>
  <c r="K21" i="16"/>
  <c r="U20" i="16"/>
  <c r="T20" i="16"/>
  <c r="S20" i="16"/>
  <c r="R20" i="16"/>
  <c r="P20" i="16"/>
  <c r="N20" i="16"/>
  <c r="M20" i="16"/>
  <c r="L20" i="16"/>
  <c r="U19" i="16"/>
  <c r="T19" i="16"/>
  <c r="S19" i="16"/>
  <c r="R19" i="16"/>
  <c r="P19" i="16"/>
  <c r="N19" i="16"/>
  <c r="M19" i="16"/>
  <c r="L19" i="16"/>
  <c r="U18" i="16"/>
  <c r="T18" i="16"/>
  <c r="S18" i="16"/>
  <c r="R18" i="16"/>
  <c r="P18" i="16"/>
  <c r="N18" i="16"/>
  <c r="M18" i="16"/>
  <c r="L18" i="16"/>
  <c r="U17" i="16"/>
  <c r="T17" i="16"/>
  <c r="S17" i="16"/>
  <c r="R17" i="16"/>
  <c r="P17" i="16"/>
  <c r="N17" i="16"/>
  <c r="M17" i="16"/>
  <c r="L17" i="16"/>
  <c r="U16" i="16"/>
  <c r="T16" i="16"/>
  <c r="S16" i="16"/>
  <c r="P16" i="16"/>
  <c r="N16" i="16"/>
  <c r="M16" i="16"/>
  <c r="L16" i="16"/>
  <c r="U15" i="16"/>
  <c r="T15" i="16"/>
  <c r="S15" i="16"/>
  <c r="P15" i="16"/>
  <c r="N15" i="16"/>
  <c r="M15" i="16"/>
  <c r="L15" i="16"/>
  <c r="U14" i="16"/>
  <c r="T14" i="16"/>
  <c r="S14" i="16"/>
  <c r="P14" i="16"/>
  <c r="N14" i="16"/>
  <c r="M14" i="16"/>
  <c r="L14" i="16"/>
  <c r="U13" i="16"/>
  <c r="T13" i="16"/>
  <c r="S13" i="16"/>
  <c r="R13" i="16"/>
  <c r="P13" i="16"/>
  <c r="N13" i="16"/>
  <c r="M13" i="16"/>
  <c r="L13" i="16"/>
  <c r="G13" i="16"/>
  <c r="U12" i="16"/>
  <c r="T12" i="16"/>
  <c r="S12" i="16"/>
  <c r="R12" i="16"/>
  <c r="P12" i="16"/>
  <c r="N12" i="16"/>
  <c r="M12" i="16"/>
  <c r="L12" i="16"/>
  <c r="U11" i="16"/>
  <c r="T11" i="16"/>
  <c r="S11" i="16"/>
  <c r="R11" i="16"/>
  <c r="P11" i="16"/>
  <c r="N11" i="16"/>
  <c r="M11" i="16"/>
  <c r="L11" i="16"/>
  <c r="U10" i="16"/>
  <c r="T10" i="16"/>
  <c r="S10" i="16"/>
  <c r="R10" i="16"/>
  <c r="P10" i="16"/>
  <c r="N10" i="16"/>
  <c r="M10" i="16"/>
  <c r="L10" i="16"/>
  <c r="U9" i="16"/>
  <c r="T9" i="16"/>
  <c r="S9" i="16"/>
  <c r="P9" i="16"/>
  <c r="N9" i="16"/>
  <c r="M9" i="16"/>
  <c r="L9" i="16"/>
  <c r="K9" i="16"/>
  <c r="U8" i="16"/>
  <c r="T8" i="16"/>
  <c r="S8" i="16"/>
  <c r="R8" i="16"/>
  <c r="P8" i="16"/>
  <c r="N8" i="16"/>
  <c r="M8" i="16"/>
  <c r="L8" i="16"/>
  <c r="U7" i="16"/>
  <c r="T7" i="16"/>
  <c r="S7" i="16"/>
  <c r="R7" i="16"/>
  <c r="P7" i="16"/>
  <c r="N7" i="16"/>
  <c r="M7" i="16"/>
  <c r="L7" i="16"/>
  <c r="Y2" i="16"/>
  <c r="Y1" i="16"/>
  <c r="K39" i="15"/>
  <c r="H39" i="15"/>
  <c r="F39" i="15"/>
  <c r="K38" i="15"/>
  <c r="H38" i="15"/>
  <c r="F38" i="15"/>
  <c r="K37" i="15"/>
  <c r="H37" i="15"/>
  <c r="F37" i="15"/>
  <c r="K36" i="15"/>
  <c r="H36" i="15"/>
  <c r="F36" i="15"/>
  <c r="K35" i="15"/>
  <c r="H35" i="15"/>
  <c r="F35" i="15"/>
  <c r="K34" i="15"/>
  <c r="H34" i="15"/>
  <c r="F34" i="15"/>
  <c r="K33" i="15"/>
  <c r="H33" i="15"/>
  <c r="F33" i="15"/>
  <c r="R51" i="16" s="1"/>
  <c r="K32" i="15"/>
  <c r="H32" i="15"/>
  <c r="F32" i="15"/>
  <c r="K31" i="15"/>
  <c r="H31" i="15"/>
  <c r="F31" i="15"/>
  <c r="K30" i="15"/>
  <c r="H30" i="15"/>
  <c r="F30" i="15"/>
  <c r="K29" i="15"/>
  <c r="H29" i="15"/>
  <c r="F29" i="15"/>
  <c r="K28" i="15"/>
  <c r="H28" i="15"/>
  <c r="F28" i="15"/>
  <c r="K27" i="15"/>
  <c r="H27" i="15"/>
  <c r="F27" i="15"/>
  <c r="K26" i="15"/>
  <c r="H26" i="15"/>
  <c r="F26" i="15"/>
  <c r="K25" i="15"/>
  <c r="H25" i="15"/>
  <c r="F25" i="15"/>
  <c r="K24" i="15"/>
  <c r="H24" i="15"/>
  <c r="K23" i="15"/>
  <c r="H23" i="15"/>
  <c r="K22" i="15"/>
  <c r="H22" i="15"/>
  <c r="F22" i="15"/>
  <c r="L2" i="15"/>
  <c r="L1" i="15"/>
  <c r="C2" i="14"/>
  <c r="C1" i="14"/>
  <c r="I2" i="13"/>
  <c r="I1" i="13"/>
  <c r="R56" i="12"/>
  <c r="V56" i="12" s="1"/>
  <c r="W56" i="12" s="1"/>
  <c r="Q56" i="12"/>
  <c r="O56" i="12"/>
  <c r="K56" i="12"/>
  <c r="J56" i="12"/>
  <c r="G56" i="12"/>
  <c r="V55" i="12"/>
  <c r="W55" i="12" s="1"/>
  <c r="R55" i="12"/>
  <c r="Q55" i="12"/>
  <c r="O55" i="12"/>
  <c r="K55" i="12"/>
  <c r="J55" i="12"/>
  <c r="G55" i="12"/>
  <c r="R54" i="12"/>
  <c r="Q54" i="12"/>
  <c r="O54" i="12"/>
  <c r="K54" i="12"/>
  <c r="J54" i="12"/>
  <c r="G54" i="12"/>
  <c r="R53" i="12"/>
  <c r="Q53" i="12"/>
  <c r="O53" i="12"/>
  <c r="K53" i="12"/>
  <c r="J53" i="12"/>
  <c r="G53" i="12"/>
  <c r="R52" i="12"/>
  <c r="Q52" i="12"/>
  <c r="O52" i="12"/>
  <c r="K52" i="12"/>
  <c r="J52" i="12"/>
  <c r="G52" i="12"/>
  <c r="R51" i="12"/>
  <c r="Q51" i="12"/>
  <c r="V51" i="12" s="1"/>
  <c r="W51" i="12" s="1"/>
  <c r="O51" i="12"/>
  <c r="K51" i="12"/>
  <c r="J51" i="12"/>
  <c r="G51" i="12"/>
  <c r="R50" i="12"/>
  <c r="V50" i="12" s="1"/>
  <c r="W50" i="12" s="1"/>
  <c r="Q50" i="12"/>
  <c r="O50" i="12"/>
  <c r="K50" i="12"/>
  <c r="J50" i="12"/>
  <c r="G50" i="12"/>
  <c r="R49" i="12"/>
  <c r="Q49" i="12"/>
  <c r="O49" i="12"/>
  <c r="K49" i="12"/>
  <c r="J49" i="12"/>
  <c r="G49" i="12"/>
  <c r="R48" i="12"/>
  <c r="V48" i="12" s="1"/>
  <c r="W48" i="12" s="1"/>
  <c r="Q48" i="12"/>
  <c r="O48" i="12"/>
  <c r="K48" i="12"/>
  <c r="J48" i="12"/>
  <c r="G48" i="12"/>
  <c r="V47" i="12"/>
  <c r="W47" i="12" s="1"/>
  <c r="R47" i="12"/>
  <c r="Q47" i="12"/>
  <c r="O47" i="12"/>
  <c r="K47" i="12"/>
  <c r="J47" i="12"/>
  <c r="G47" i="12"/>
  <c r="R46" i="12"/>
  <c r="V46" i="12" s="1"/>
  <c r="W46" i="12" s="1"/>
  <c r="Q46" i="12"/>
  <c r="O46" i="12"/>
  <c r="K46" i="12"/>
  <c r="J46" i="12"/>
  <c r="G46" i="12"/>
  <c r="R45" i="12"/>
  <c r="Q45" i="12"/>
  <c r="O45" i="12"/>
  <c r="K45" i="12"/>
  <c r="J45" i="12"/>
  <c r="G45" i="12"/>
  <c r="R44" i="12"/>
  <c r="Q44" i="12"/>
  <c r="O44" i="12"/>
  <c r="K44" i="12"/>
  <c r="J44" i="12"/>
  <c r="G44" i="12"/>
  <c r="R43" i="12"/>
  <c r="Q43" i="12"/>
  <c r="O43" i="12"/>
  <c r="K43" i="12"/>
  <c r="J43" i="12"/>
  <c r="G43" i="12"/>
  <c r="R42" i="12"/>
  <c r="Q42" i="12"/>
  <c r="O42" i="12"/>
  <c r="K42" i="12"/>
  <c r="J42" i="12"/>
  <c r="G42" i="12"/>
  <c r="R41" i="12"/>
  <c r="Q41" i="12"/>
  <c r="O41" i="12"/>
  <c r="K41" i="12"/>
  <c r="J41" i="12"/>
  <c r="G41" i="12"/>
  <c r="R40" i="12"/>
  <c r="Q40" i="12"/>
  <c r="O40" i="12"/>
  <c r="K40" i="12"/>
  <c r="J40" i="12"/>
  <c r="G40" i="12"/>
  <c r="R39" i="12"/>
  <c r="Q39" i="12"/>
  <c r="V39" i="12" s="1"/>
  <c r="W39" i="12" s="1"/>
  <c r="O39" i="12"/>
  <c r="K39" i="12"/>
  <c r="J39" i="12"/>
  <c r="G39" i="12"/>
  <c r="R38" i="12"/>
  <c r="Q38" i="12"/>
  <c r="O38" i="12"/>
  <c r="K38" i="12"/>
  <c r="J38" i="12"/>
  <c r="G38" i="12"/>
  <c r="R37" i="12"/>
  <c r="Q37" i="12"/>
  <c r="O37" i="12"/>
  <c r="K37" i="12"/>
  <c r="J37" i="12"/>
  <c r="G37" i="12"/>
  <c r="R36" i="12"/>
  <c r="V36" i="12" s="1"/>
  <c r="W36" i="12" s="1"/>
  <c r="Q36" i="12"/>
  <c r="O36" i="12"/>
  <c r="K36" i="12"/>
  <c r="J36" i="12"/>
  <c r="G36" i="12"/>
  <c r="V35" i="12"/>
  <c r="W35" i="12" s="1"/>
  <c r="R35" i="12"/>
  <c r="Q35" i="12"/>
  <c r="O35" i="12"/>
  <c r="K35" i="12"/>
  <c r="J35" i="12"/>
  <c r="G35" i="12"/>
  <c r="R34" i="12"/>
  <c r="Q34" i="12"/>
  <c r="O34" i="12"/>
  <c r="K34" i="12"/>
  <c r="J34" i="12"/>
  <c r="G34" i="12"/>
  <c r="R33" i="12"/>
  <c r="Q33" i="12"/>
  <c r="O33" i="12"/>
  <c r="K33" i="12"/>
  <c r="J33" i="12"/>
  <c r="G33" i="12"/>
  <c r="R32" i="12"/>
  <c r="Q32" i="12"/>
  <c r="O32" i="12"/>
  <c r="K32" i="12"/>
  <c r="J32" i="12"/>
  <c r="G32" i="12"/>
  <c r="R31" i="12"/>
  <c r="Q31" i="12"/>
  <c r="O31" i="12"/>
  <c r="K31" i="12"/>
  <c r="J31" i="12"/>
  <c r="G31" i="12"/>
  <c r="R30" i="12"/>
  <c r="Q30" i="12"/>
  <c r="O30" i="12"/>
  <c r="K30" i="12"/>
  <c r="J30" i="12"/>
  <c r="G30" i="12"/>
  <c r="R29" i="12"/>
  <c r="Q29" i="12"/>
  <c r="O29" i="12"/>
  <c r="K29" i="12"/>
  <c r="J29" i="12"/>
  <c r="G29" i="12"/>
  <c r="R28" i="12"/>
  <c r="Q28" i="12"/>
  <c r="O28" i="12"/>
  <c r="K28" i="12"/>
  <c r="J28" i="12"/>
  <c r="G28" i="12"/>
  <c r="R27" i="12"/>
  <c r="Q27" i="12"/>
  <c r="V27" i="12" s="1"/>
  <c r="O27" i="12"/>
  <c r="K27" i="12"/>
  <c r="J27" i="12"/>
  <c r="G27" i="12"/>
  <c r="R26" i="12"/>
  <c r="V26" i="12" s="1"/>
  <c r="W26" i="12" s="1"/>
  <c r="Q26" i="12"/>
  <c r="O26" i="12"/>
  <c r="K26" i="12"/>
  <c r="J26" i="12"/>
  <c r="G26" i="12"/>
  <c r="R25" i="12"/>
  <c r="Q25" i="12"/>
  <c r="O25" i="12"/>
  <c r="K25" i="12"/>
  <c r="J25" i="12"/>
  <c r="G25" i="12"/>
  <c r="R24" i="12"/>
  <c r="V24" i="12" s="1"/>
  <c r="W24" i="12" s="1"/>
  <c r="Q24" i="12"/>
  <c r="O24" i="12"/>
  <c r="K24" i="12"/>
  <c r="J24" i="12"/>
  <c r="G24" i="12"/>
  <c r="V23" i="12"/>
  <c r="W23" i="12" s="1"/>
  <c r="R23" i="12"/>
  <c r="Q23" i="12"/>
  <c r="O23" i="12"/>
  <c r="K23" i="12"/>
  <c r="J23" i="12"/>
  <c r="G23" i="12"/>
  <c r="R22" i="12"/>
  <c r="V22" i="12" s="1"/>
  <c r="W22" i="12" s="1"/>
  <c r="Q22" i="12"/>
  <c r="O22" i="12"/>
  <c r="K22" i="12"/>
  <c r="J22" i="12"/>
  <c r="G22" i="12"/>
  <c r="R21" i="12"/>
  <c r="Q21" i="12"/>
  <c r="V21" i="12" s="1"/>
  <c r="W21" i="12" s="1"/>
  <c r="O21" i="12"/>
  <c r="K21" i="12"/>
  <c r="J21" i="12"/>
  <c r="G21" i="12"/>
  <c r="V20" i="12"/>
  <c r="W20" i="12" s="1"/>
  <c r="R20" i="12"/>
  <c r="Q20" i="12"/>
  <c r="O20" i="12"/>
  <c r="K20" i="12"/>
  <c r="J20" i="12"/>
  <c r="G20" i="12"/>
  <c r="R19" i="12"/>
  <c r="V19" i="12" s="1"/>
  <c r="W19" i="12" s="1"/>
  <c r="Q19" i="12"/>
  <c r="O19" i="12"/>
  <c r="K19" i="12"/>
  <c r="J19" i="12"/>
  <c r="G19" i="12"/>
  <c r="R18" i="12"/>
  <c r="Q18" i="12"/>
  <c r="O18" i="12"/>
  <c r="K18" i="12"/>
  <c r="J18" i="12"/>
  <c r="G18" i="12"/>
  <c r="R17" i="12"/>
  <c r="V17" i="12" s="1"/>
  <c r="W17" i="12" s="1"/>
  <c r="Q17" i="12"/>
  <c r="O17" i="12"/>
  <c r="K17" i="12"/>
  <c r="J17" i="12"/>
  <c r="G17" i="12"/>
  <c r="R16" i="12"/>
  <c r="Q16" i="12"/>
  <c r="O16" i="12"/>
  <c r="K16" i="12"/>
  <c r="J16" i="12"/>
  <c r="G16" i="12"/>
  <c r="R15" i="12"/>
  <c r="Q15" i="12"/>
  <c r="V15" i="12" s="1"/>
  <c r="W15" i="12" s="1"/>
  <c r="O15" i="12"/>
  <c r="K15" i="12"/>
  <c r="J15" i="12"/>
  <c r="G15" i="12"/>
  <c r="V14" i="12"/>
  <c r="W14" i="12" s="1"/>
  <c r="R14" i="12"/>
  <c r="Q14" i="12"/>
  <c r="O14" i="12"/>
  <c r="K14" i="12"/>
  <c r="J14" i="12"/>
  <c r="G14" i="12"/>
  <c r="R13" i="12"/>
  <c r="V13" i="12" s="1"/>
  <c r="W13" i="12" s="1"/>
  <c r="Q13" i="12"/>
  <c r="O13" i="12"/>
  <c r="K13" i="12"/>
  <c r="J13" i="12"/>
  <c r="G13" i="12"/>
  <c r="R12" i="12"/>
  <c r="Q12" i="12"/>
  <c r="O12" i="12"/>
  <c r="K12" i="12"/>
  <c r="J12" i="12"/>
  <c r="G12" i="12"/>
  <c r="R11" i="12"/>
  <c r="V11" i="12" s="1"/>
  <c r="W11" i="12" s="1"/>
  <c r="Q11" i="12"/>
  <c r="O11" i="12"/>
  <c r="K11" i="12"/>
  <c r="J11" i="12"/>
  <c r="G11" i="12"/>
  <c r="R10" i="12"/>
  <c r="Q10" i="12"/>
  <c r="O10" i="12"/>
  <c r="K10" i="12"/>
  <c r="J10" i="12"/>
  <c r="G10" i="12"/>
  <c r="R9" i="12"/>
  <c r="Q9" i="12"/>
  <c r="V9" i="12" s="1"/>
  <c r="W9" i="12" s="1"/>
  <c r="O9" i="12"/>
  <c r="K9" i="12"/>
  <c r="J9" i="12"/>
  <c r="G9" i="12"/>
  <c r="V8" i="12"/>
  <c r="W8" i="12" s="1"/>
  <c r="R8" i="12"/>
  <c r="Q8" i="12"/>
  <c r="O8" i="12"/>
  <c r="K8" i="12"/>
  <c r="J8" i="12"/>
  <c r="G8" i="12"/>
  <c r="R7" i="12"/>
  <c r="V7" i="12" s="1"/>
  <c r="W7" i="12" s="1"/>
  <c r="Q7" i="12"/>
  <c r="O7" i="12"/>
  <c r="K7" i="12"/>
  <c r="J7" i="12"/>
  <c r="G7" i="12"/>
  <c r="Y2" i="12"/>
  <c r="Y1" i="12"/>
  <c r="E24" i="11"/>
  <c r="E23" i="11"/>
  <c r="X47" i="12" l="1"/>
  <c r="Y47" i="12" s="1"/>
  <c r="Y48" i="12"/>
  <c r="Y56" i="12"/>
  <c r="X33" i="12"/>
  <c r="X10" i="12"/>
  <c r="X18" i="12"/>
  <c r="H53" i="12"/>
  <c r="X53" i="12" s="1"/>
  <c r="H41" i="12"/>
  <c r="X41" i="12" s="1"/>
  <c r="H29" i="12"/>
  <c r="X29" i="12" s="1"/>
  <c r="H31" i="12"/>
  <c r="H56" i="12"/>
  <c r="X56" i="12" s="1"/>
  <c r="H44" i="12"/>
  <c r="X44" i="12" s="1"/>
  <c r="H32" i="12"/>
  <c r="X32" i="12" s="1"/>
  <c r="H34" i="12"/>
  <c r="H22" i="12"/>
  <c r="H47" i="12"/>
  <c r="F23" i="15"/>
  <c r="H54" i="12"/>
  <c r="H42" i="12"/>
  <c r="X42" i="12" s="1"/>
  <c r="H30" i="12"/>
  <c r="H55" i="12"/>
  <c r="X55" i="12" s="1"/>
  <c r="Y55" i="12" s="1"/>
  <c r="H43" i="12"/>
  <c r="H46" i="12"/>
  <c r="H35" i="12"/>
  <c r="X35" i="12" s="1"/>
  <c r="Y35" i="12" s="1"/>
  <c r="H45" i="12"/>
  <c r="X45" i="12" s="1"/>
  <c r="H33" i="12"/>
  <c r="H21" i="12"/>
  <c r="H20" i="12"/>
  <c r="H19" i="12"/>
  <c r="H18" i="12"/>
  <c r="H17" i="12"/>
  <c r="X17" i="12" s="1"/>
  <c r="Y17" i="12" s="1"/>
  <c r="H16" i="12"/>
  <c r="X16" i="12" s="1"/>
  <c r="H15" i="12"/>
  <c r="X15" i="12" s="1"/>
  <c r="Y15" i="12" s="1"/>
  <c r="H14" i="12"/>
  <c r="H13" i="12"/>
  <c r="H12" i="12"/>
  <c r="X12" i="12" s="1"/>
  <c r="H11" i="12"/>
  <c r="X11" i="12" s="1"/>
  <c r="Y11" i="12" s="1"/>
  <c r="H10" i="12"/>
  <c r="H9" i="12"/>
  <c r="H8" i="12"/>
  <c r="H7" i="12"/>
  <c r="I54" i="12"/>
  <c r="I42" i="12"/>
  <c r="I30" i="12"/>
  <c r="I44" i="12"/>
  <c r="I45" i="12"/>
  <c r="I33" i="12"/>
  <c r="I21" i="12"/>
  <c r="X21" i="12" s="1"/>
  <c r="Y21" i="12" s="1"/>
  <c r="I19" i="12"/>
  <c r="I18" i="12"/>
  <c r="I16" i="12"/>
  <c r="I15" i="12"/>
  <c r="I14" i="12"/>
  <c r="I13" i="12"/>
  <c r="I11" i="12"/>
  <c r="I9" i="12"/>
  <c r="I7" i="12"/>
  <c r="I47" i="12"/>
  <c r="I36" i="12"/>
  <c r="I55" i="12"/>
  <c r="I43" i="12"/>
  <c r="X43" i="12" s="1"/>
  <c r="I31" i="12"/>
  <c r="I56" i="12"/>
  <c r="I32" i="12"/>
  <c r="I20" i="12"/>
  <c r="I17" i="12"/>
  <c r="I12" i="12"/>
  <c r="I10" i="12"/>
  <c r="I8" i="12"/>
  <c r="I35" i="12"/>
  <c r="I23" i="12"/>
  <c r="I46" i="12"/>
  <c r="I34" i="12"/>
  <c r="X34" i="12" s="1"/>
  <c r="I22" i="12"/>
  <c r="I48" i="12"/>
  <c r="V12" i="12"/>
  <c r="W12" i="12" s="1"/>
  <c r="V18" i="12"/>
  <c r="W18" i="12" s="1"/>
  <c r="H26" i="12"/>
  <c r="I29" i="12"/>
  <c r="H27" i="12"/>
  <c r="X27" i="12" s="1"/>
  <c r="X39" i="12"/>
  <c r="Y39" i="12" s="1"/>
  <c r="H48" i="12"/>
  <c r="X48" i="12" s="1"/>
  <c r="V36" i="16"/>
  <c r="W36" i="16" s="1"/>
  <c r="I27" i="12"/>
  <c r="V33" i="12"/>
  <c r="W33" i="12" s="1"/>
  <c r="H39" i="12"/>
  <c r="I39" i="12"/>
  <c r="V45" i="12"/>
  <c r="W45" i="12" s="1"/>
  <c r="H51" i="12"/>
  <c r="J51" i="16"/>
  <c r="J39" i="16"/>
  <c r="J27" i="16"/>
  <c r="J15" i="16"/>
  <c r="J56" i="16"/>
  <c r="J44" i="16"/>
  <c r="J32" i="16"/>
  <c r="J20" i="16"/>
  <c r="J8" i="16"/>
  <c r="J49" i="16"/>
  <c r="J37" i="16"/>
  <c r="J25" i="16"/>
  <c r="J13" i="16"/>
  <c r="J54" i="16"/>
  <c r="J42" i="16"/>
  <c r="J30" i="16"/>
  <c r="J18" i="16"/>
  <c r="J47" i="16"/>
  <c r="J35" i="16"/>
  <c r="J23" i="16"/>
  <c r="J11" i="16"/>
  <c r="J45" i="16"/>
  <c r="J33" i="16"/>
  <c r="J21" i="16"/>
  <c r="J9" i="16"/>
  <c r="J50" i="16"/>
  <c r="J38" i="16"/>
  <c r="J26" i="16"/>
  <c r="J14" i="16"/>
  <c r="J55" i="16"/>
  <c r="J43" i="16"/>
  <c r="J31" i="16"/>
  <c r="J19" i="16"/>
  <c r="J7" i="16"/>
  <c r="J48" i="16"/>
  <c r="J36" i="16"/>
  <c r="J24" i="16"/>
  <c r="J12" i="16"/>
  <c r="J53" i="16"/>
  <c r="J41" i="16"/>
  <c r="J29" i="16"/>
  <c r="J17" i="16"/>
  <c r="J46" i="16"/>
  <c r="J34" i="16"/>
  <c r="J22" i="16"/>
  <c r="J10" i="16"/>
  <c r="J40" i="16"/>
  <c r="J16" i="16"/>
  <c r="V51" i="16"/>
  <c r="V54" i="16"/>
  <c r="X30" i="12"/>
  <c r="V30" i="12"/>
  <c r="W30" i="12" s="1"/>
  <c r="I51" i="12"/>
  <c r="X51" i="12" s="1"/>
  <c r="Y51" i="12" s="1"/>
  <c r="J28" i="16"/>
  <c r="V42" i="12"/>
  <c r="W42" i="12" s="1"/>
  <c r="J52" i="16"/>
  <c r="X54" i="12"/>
  <c r="V54" i="12"/>
  <c r="W54" i="12" s="1"/>
  <c r="V44" i="16"/>
  <c r="V44" i="12"/>
  <c r="W44" i="12" s="1"/>
  <c r="H50" i="12"/>
  <c r="I53" i="12"/>
  <c r="V23" i="16"/>
  <c r="W23" i="16" s="1"/>
  <c r="V41" i="16"/>
  <c r="W41" i="16" s="1"/>
  <c r="I50" i="12"/>
  <c r="V10" i="12"/>
  <c r="W10" i="12" s="1"/>
  <c r="W57" i="12" s="1"/>
  <c r="G9" i="13" s="1"/>
  <c r="G8" i="13" s="1"/>
  <c r="V16" i="12"/>
  <c r="W16" i="12" s="1"/>
  <c r="X22" i="12"/>
  <c r="Y22" i="12" s="1"/>
  <c r="I25" i="12"/>
  <c r="H28" i="12"/>
  <c r="H37" i="12"/>
  <c r="X37" i="12" s="1"/>
  <c r="V19" i="16"/>
  <c r="W19" i="16" s="1"/>
  <c r="V47" i="16"/>
  <c r="H24" i="12"/>
  <c r="X24" i="12" s="1"/>
  <c r="Y24" i="12" s="1"/>
  <c r="I28" i="12"/>
  <c r="X28" i="12" s="1"/>
  <c r="V29" i="12"/>
  <c r="W29" i="12" s="1"/>
  <c r="X31" i="12"/>
  <c r="I37" i="12"/>
  <c r="H40" i="12"/>
  <c r="X40" i="12" s="1"/>
  <c r="H49" i="12"/>
  <c r="X49" i="12" s="1"/>
  <c r="V10" i="16"/>
  <c r="W10" i="16" s="1"/>
  <c r="I26" i="12"/>
  <c r="W27" i="12"/>
  <c r="V32" i="12"/>
  <c r="W32" i="12" s="1"/>
  <c r="H38" i="12"/>
  <c r="X38" i="12" s="1"/>
  <c r="I41" i="12"/>
  <c r="I38" i="12"/>
  <c r="H25" i="12"/>
  <c r="X25" i="12" s="1"/>
  <c r="I24" i="12"/>
  <c r="V31" i="12"/>
  <c r="W31" i="12" s="1"/>
  <c r="Y31" i="12" s="1"/>
  <c r="V34" i="12"/>
  <c r="W34" i="12" s="1"/>
  <c r="I40" i="12"/>
  <c r="V41" i="12"/>
  <c r="W41" i="12" s="1"/>
  <c r="I49" i="12"/>
  <c r="H52" i="12"/>
  <c r="X52" i="12" s="1"/>
  <c r="H23" i="12"/>
  <c r="X23" i="12" s="1"/>
  <c r="Y23" i="12" s="1"/>
  <c r="H36" i="12"/>
  <c r="X36" i="12" s="1"/>
  <c r="Y36" i="12" s="1"/>
  <c r="V43" i="12"/>
  <c r="W43" i="12" s="1"/>
  <c r="I52" i="12"/>
  <c r="V53" i="12"/>
  <c r="W53" i="12" s="1"/>
  <c r="F24" i="15"/>
  <c r="Q50" i="16"/>
  <c r="Q38" i="16"/>
  <c r="Q26" i="16"/>
  <c r="Q14" i="16"/>
  <c r="Q55" i="16"/>
  <c r="V55" i="16" s="1"/>
  <c r="W55" i="16" s="1"/>
  <c r="Q43" i="16"/>
  <c r="V43" i="16" s="1"/>
  <c r="W43" i="16" s="1"/>
  <c r="Q31" i="16"/>
  <c r="Q19" i="16"/>
  <c r="Q7" i="16"/>
  <c r="Q48" i="16"/>
  <c r="V48" i="16" s="1"/>
  <c r="W48" i="16" s="1"/>
  <c r="Q36" i="16"/>
  <c r="Q24" i="16"/>
  <c r="Q12" i="16"/>
  <c r="Q53" i="16"/>
  <c r="Q41" i="16"/>
  <c r="Q29" i="16"/>
  <c r="V29" i="16" s="1"/>
  <c r="W29" i="16" s="1"/>
  <c r="Q17" i="16"/>
  <c r="V17" i="16" s="1"/>
  <c r="W17" i="16" s="1"/>
  <c r="Q46" i="16"/>
  <c r="V46" i="16" s="1"/>
  <c r="W46" i="16" s="1"/>
  <c r="Q34" i="16"/>
  <c r="Q22" i="16"/>
  <c r="Q10" i="16"/>
  <c r="Q56" i="16"/>
  <c r="Q44" i="16"/>
  <c r="Q32" i="16"/>
  <c r="Q20" i="16"/>
  <c r="Q8" i="16"/>
  <c r="V8" i="16" s="1"/>
  <c r="W8" i="16" s="1"/>
  <c r="Q49" i="16"/>
  <c r="Q37" i="16"/>
  <c r="Q25" i="16"/>
  <c r="V25" i="16" s="1"/>
  <c r="W25" i="16" s="1"/>
  <c r="Q13" i="16"/>
  <c r="V13" i="16" s="1"/>
  <c r="W13" i="16" s="1"/>
  <c r="Q54" i="16"/>
  <c r="Q42" i="16"/>
  <c r="Q30" i="16"/>
  <c r="V30" i="16" s="1"/>
  <c r="W30" i="16" s="1"/>
  <c r="Q18" i="16"/>
  <c r="V18" i="16" s="1"/>
  <c r="W18" i="16" s="1"/>
  <c r="Q47" i="16"/>
  <c r="Q35" i="16"/>
  <c r="Q23" i="16"/>
  <c r="Q11" i="16"/>
  <c r="V11" i="16" s="1"/>
  <c r="W11" i="16" s="1"/>
  <c r="Q52" i="16"/>
  <c r="Q40" i="16"/>
  <c r="Q28" i="16"/>
  <c r="Q16" i="16"/>
  <c r="Q45" i="16"/>
  <c r="Q33" i="16"/>
  <c r="Q21" i="16"/>
  <c r="Q9" i="16"/>
  <c r="Q51" i="16"/>
  <c r="Q27" i="16"/>
  <c r="V12" i="16"/>
  <c r="Q15" i="16"/>
  <c r="V34" i="16"/>
  <c r="Q39" i="16"/>
  <c r="V56" i="16"/>
  <c r="W56" i="16" s="1"/>
  <c r="V28" i="12"/>
  <c r="W28" i="12" s="1"/>
  <c r="V40" i="12"/>
  <c r="W40" i="12" s="1"/>
  <c r="V52" i="12"/>
  <c r="W52" i="12" s="1"/>
  <c r="G48" i="16"/>
  <c r="G36" i="16"/>
  <c r="G24" i="16"/>
  <c r="G12" i="16"/>
  <c r="G53" i="16"/>
  <c r="G41" i="16"/>
  <c r="G29" i="16"/>
  <c r="G17" i="16"/>
  <c r="G46" i="16"/>
  <c r="G34" i="16"/>
  <c r="G22" i="16"/>
  <c r="G10" i="16"/>
  <c r="G51" i="16"/>
  <c r="G39" i="16"/>
  <c r="G27" i="16"/>
  <c r="G15" i="16"/>
  <c r="G56" i="16"/>
  <c r="G44" i="16"/>
  <c r="G32" i="16"/>
  <c r="G20" i="16"/>
  <c r="G8" i="16"/>
  <c r="G54" i="16"/>
  <c r="G42" i="16"/>
  <c r="G30" i="16"/>
  <c r="G18" i="16"/>
  <c r="G47" i="16"/>
  <c r="G35" i="16"/>
  <c r="G23" i="16"/>
  <c r="G11" i="16"/>
  <c r="G52" i="16"/>
  <c r="G40" i="16"/>
  <c r="G28" i="16"/>
  <c r="G16" i="16"/>
  <c r="G45" i="16"/>
  <c r="G33" i="16"/>
  <c r="G21" i="16"/>
  <c r="G9" i="16"/>
  <c r="G50" i="16"/>
  <c r="G38" i="16"/>
  <c r="G26" i="16"/>
  <c r="G14" i="16"/>
  <c r="G55" i="16"/>
  <c r="G43" i="16"/>
  <c r="G31" i="16"/>
  <c r="G19" i="16"/>
  <c r="G7" i="16"/>
  <c r="K56" i="16"/>
  <c r="K44" i="16"/>
  <c r="K32" i="16"/>
  <c r="K20" i="16"/>
  <c r="K8" i="16"/>
  <c r="K49" i="16"/>
  <c r="K37" i="16"/>
  <c r="K25" i="16"/>
  <c r="K13" i="16"/>
  <c r="K54" i="16"/>
  <c r="K42" i="16"/>
  <c r="K30" i="16"/>
  <c r="K18" i="16"/>
  <c r="K47" i="16"/>
  <c r="K35" i="16"/>
  <c r="K23" i="16"/>
  <c r="K11" i="16"/>
  <c r="K52" i="16"/>
  <c r="K40" i="16"/>
  <c r="K28" i="16"/>
  <c r="K16" i="16"/>
  <c r="K50" i="16"/>
  <c r="K38" i="16"/>
  <c r="K26" i="16"/>
  <c r="K14" i="16"/>
  <c r="K55" i="16"/>
  <c r="K43" i="16"/>
  <c r="K31" i="16"/>
  <c r="K19" i="16"/>
  <c r="K7" i="16"/>
  <c r="K48" i="16"/>
  <c r="K36" i="16"/>
  <c r="K24" i="16"/>
  <c r="K12" i="16"/>
  <c r="K53" i="16"/>
  <c r="K41" i="16"/>
  <c r="K29" i="16"/>
  <c r="K17" i="16"/>
  <c r="K46" i="16"/>
  <c r="K34" i="16"/>
  <c r="K22" i="16"/>
  <c r="K10" i="16"/>
  <c r="K51" i="16"/>
  <c r="K39" i="16"/>
  <c r="K27" i="16"/>
  <c r="K15" i="16"/>
  <c r="O52" i="16"/>
  <c r="O40" i="16"/>
  <c r="O28" i="16"/>
  <c r="O16" i="16"/>
  <c r="O45" i="16"/>
  <c r="O33" i="16"/>
  <c r="O21" i="16"/>
  <c r="O9" i="16"/>
  <c r="O50" i="16"/>
  <c r="O38" i="16"/>
  <c r="O26" i="16"/>
  <c r="O14" i="16"/>
  <c r="O55" i="16"/>
  <c r="O43" i="16"/>
  <c r="O31" i="16"/>
  <c r="O19" i="16"/>
  <c r="O7" i="16"/>
  <c r="O48" i="16"/>
  <c r="O36" i="16"/>
  <c r="O24" i="16"/>
  <c r="O12" i="16"/>
  <c r="O46" i="16"/>
  <c r="O34" i="16"/>
  <c r="O22" i="16"/>
  <c r="O10" i="16"/>
  <c r="O51" i="16"/>
  <c r="O39" i="16"/>
  <c r="O27" i="16"/>
  <c r="O15" i="16"/>
  <c r="O56" i="16"/>
  <c r="O44" i="16"/>
  <c r="O32" i="16"/>
  <c r="O20" i="16"/>
  <c r="O8" i="16"/>
  <c r="O49" i="16"/>
  <c r="O37" i="16"/>
  <c r="O25" i="16"/>
  <c r="O13" i="16"/>
  <c r="O54" i="16"/>
  <c r="O42" i="16"/>
  <c r="O30" i="16"/>
  <c r="O18" i="16"/>
  <c r="O47" i="16"/>
  <c r="O35" i="16"/>
  <c r="O23" i="16"/>
  <c r="O11" i="16"/>
  <c r="V7" i="16"/>
  <c r="W7" i="16" s="1"/>
  <c r="O17" i="16"/>
  <c r="V22" i="16"/>
  <c r="W22" i="16" s="1"/>
  <c r="G37" i="16"/>
  <c r="V53" i="16"/>
  <c r="W53" i="16" s="1"/>
  <c r="V38" i="12"/>
  <c r="W38" i="12" s="1"/>
  <c r="V24" i="16"/>
  <c r="V25" i="12"/>
  <c r="W25" i="12" s="1"/>
  <c r="X26" i="12"/>
  <c r="Y26" i="12" s="1"/>
  <c r="V37" i="12"/>
  <c r="W37" i="12" s="1"/>
  <c r="V49" i="12"/>
  <c r="W49" i="12" s="1"/>
  <c r="X50" i="12"/>
  <c r="Y50" i="12" s="1"/>
  <c r="K33" i="16"/>
  <c r="V32" i="16"/>
  <c r="W32" i="16" s="1"/>
  <c r="V42" i="16"/>
  <c r="W42" i="16" s="1"/>
  <c r="V31" i="16"/>
  <c r="V20" i="16"/>
  <c r="W20" i="16" s="1"/>
  <c r="R14" i="16"/>
  <c r="R26" i="16"/>
  <c r="R38" i="16"/>
  <c r="R50" i="16"/>
  <c r="R9" i="16"/>
  <c r="R21" i="16"/>
  <c r="R33" i="16"/>
  <c r="V33" i="16" s="1"/>
  <c r="W33" i="16" s="1"/>
  <c r="R45" i="16"/>
  <c r="V45" i="16" s="1"/>
  <c r="W45" i="16" s="1"/>
  <c r="R16" i="16"/>
  <c r="V16" i="16" s="1"/>
  <c r="W16" i="16" s="1"/>
  <c r="R28" i="16"/>
  <c r="R40" i="16"/>
  <c r="R52" i="16"/>
  <c r="V52" i="16" s="1"/>
  <c r="W52" i="16" s="1"/>
  <c r="R35" i="16"/>
  <c r="R47" i="16"/>
  <c r="R15" i="16"/>
  <c r="R27" i="16"/>
  <c r="V27" i="16" s="1"/>
  <c r="W27" i="16" s="1"/>
  <c r="R39" i="16"/>
  <c r="V37" i="16"/>
  <c r="W37" i="16" s="1"/>
  <c r="V49" i="16"/>
  <c r="W49" i="16" s="1"/>
  <c r="X42" i="16" l="1"/>
  <c r="Y42" i="16" s="1"/>
  <c r="X22" i="16"/>
  <c r="Y22" i="16" s="1"/>
  <c r="Y13" i="16"/>
  <c r="X41" i="16"/>
  <c r="Y41" i="16" s="1"/>
  <c r="X53" i="16"/>
  <c r="Y53" i="16" s="1"/>
  <c r="X27" i="16"/>
  <c r="Y27" i="16" s="1"/>
  <c r="X34" i="16"/>
  <c r="X33" i="16"/>
  <c r="Y33" i="16" s="1"/>
  <c r="V39" i="16"/>
  <c r="W39" i="16" s="1"/>
  <c r="V35" i="16"/>
  <c r="W35" i="16" s="1"/>
  <c r="I46" i="16"/>
  <c r="X46" i="16" s="1"/>
  <c r="Y46" i="16" s="1"/>
  <c r="I34" i="16"/>
  <c r="I22" i="16"/>
  <c r="I10" i="16"/>
  <c r="I51" i="16"/>
  <c r="I39" i="16"/>
  <c r="I27" i="16"/>
  <c r="I15" i="16"/>
  <c r="I56" i="16"/>
  <c r="I44" i="16"/>
  <c r="I32" i="16"/>
  <c r="I20" i="16"/>
  <c r="I8" i="16"/>
  <c r="X8" i="16" s="1"/>
  <c r="Y8" i="16" s="1"/>
  <c r="I49" i="16"/>
  <c r="I37" i="16"/>
  <c r="I25" i="16"/>
  <c r="I13" i="16"/>
  <c r="I54" i="16"/>
  <c r="I42" i="16"/>
  <c r="I30" i="16"/>
  <c r="I18" i="16"/>
  <c r="I52" i="16"/>
  <c r="I40" i="16"/>
  <c r="X40" i="16" s="1"/>
  <c r="I28" i="16"/>
  <c r="I16" i="16"/>
  <c r="X16" i="16" s="1"/>
  <c r="Y16" i="16" s="1"/>
  <c r="I45" i="16"/>
  <c r="X45" i="16" s="1"/>
  <c r="Y45" i="16" s="1"/>
  <c r="I33" i="16"/>
  <c r="I21" i="16"/>
  <c r="I9" i="16"/>
  <c r="I50" i="16"/>
  <c r="I38" i="16"/>
  <c r="I26" i="16"/>
  <c r="I14" i="16"/>
  <c r="I55" i="16"/>
  <c r="I43" i="16"/>
  <c r="I31" i="16"/>
  <c r="I19" i="16"/>
  <c r="I7" i="16"/>
  <c r="I48" i="16"/>
  <c r="I36" i="16"/>
  <c r="I24" i="16"/>
  <c r="I12" i="16"/>
  <c r="I53" i="16"/>
  <c r="I41" i="16"/>
  <c r="I29" i="16"/>
  <c r="I17" i="16"/>
  <c r="I47" i="16"/>
  <c r="I23" i="16"/>
  <c r="I11" i="16"/>
  <c r="I35" i="16"/>
  <c r="Y27" i="12"/>
  <c r="X9" i="12"/>
  <c r="Y9" i="12" s="1"/>
  <c r="Y10" i="16"/>
  <c r="W54" i="16"/>
  <c r="Y25" i="12"/>
  <c r="W34" i="16"/>
  <c r="Y34" i="16" s="1"/>
  <c r="V21" i="16"/>
  <c r="W21" i="16" s="1"/>
  <c r="W51" i="16"/>
  <c r="V9" i="16"/>
  <c r="W9" i="16" s="1"/>
  <c r="W57" i="16" s="1"/>
  <c r="G9" i="17" s="1"/>
  <c r="G8" i="17" s="1"/>
  <c r="Y18" i="12"/>
  <c r="X7" i="12"/>
  <c r="X19" i="12"/>
  <c r="Y19" i="12" s="1"/>
  <c r="H53" i="16"/>
  <c r="H41" i="16"/>
  <c r="H29" i="16"/>
  <c r="X29" i="16" s="1"/>
  <c r="Y29" i="16" s="1"/>
  <c r="H17" i="16"/>
  <c r="H46" i="16"/>
  <c r="H34" i="16"/>
  <c r="H22" i="16"/>
  <c r="H10" i="16"/>
  <c r="X10" i="16" s="1"/>
  <c r="H51" i="16"/>
  <c r="X51" i="16" s="1"/>
  <c r="H39" i="16"/>
  <c r="X39" i="16" s="1"/>
  <c r="H27" i="16"/>
  <c r="H15" i="16"/>
  <c r="X15" i="16" s="1"/>
  <c r="H56" i="16"/>
  <c r="H44" i="16"/>
  <c r="X44" i="16" s="1"/>
  <c r="H32" i="16"/>
  <c r="H20" i="16"/>
  <c r="H8" i="16"/>
  <c r="H49" i="16"/>
  <c r="H37" i="16"/>
  <c r="H25" i="16"/>
  <c r="X25" i="16" s="1"/>
  <c r="Y25" i="16" s="1"/>
  <c r="H13" i="16"/>
  <c r="X13" i="16" s="1"/>
  <c r="H47" i="16"/>
  <c r="X47" i="16" s="1"/>
  <c r="H35" i="16"/>
  <c r="X35" i="16" s="1"/>
  <c r="H23" i="16"/>
  <c r="X23" i="16" s="1"/>
  <c r="Y23" i="16" s="1"/>
  <c r="H11" i="16"/>
  <c r="X11" i="16" s="1"/>
  <c r="Y11" i="16" s="1"/>
  <c r="H52" i="16"/>
  <c r="X52" i="16" s="1"/>
  <c r="Y52" i="16" s="1"/>
  <c r="H40" i="16"/>
  <c r="H28" i="16"/>
  <c r="H16" i="16"/>
  <c r="H45" i="16"/>
  <c r="H33" i="16"/>
  <c r="H21" i="16"/>
  <c r="X21" i="16" s="1"/>
  <c r="H9" i="16"/>
  <c r="X9" i="16" s="1"/>
  <c r="H50" i="16"/>
  <c r="X50" i="16" s="1"/>
  <c r="H38" i="16"/>
  <c r="X38" i="16" s="1"/>
  <c r="H26" i="16"/>
  <c r="X26" i="16" s="1"/>
  <c r="H14" i="16"/>
  <c r="X14" i="16" s="1"/>
  <c r="H55" i="16"/>
  <c r="H43" i="16"/>
  <c r="X43" i="16" s="1"/>
  <c r="Y43" i="16" s="1"/>
  <c r="H31" i="16"/>
  <c r="H19" i="16"/>
  <c r="H7" i="16"/>
  <c r="H48" i="16"/>
  <c r="H36" i="16"/>
  <c r="X36" i="16" s="1"/>
  <c r="Y36" i="16" s="1"/>
  <c r="H24" i="16"/>
  <c r="X24" i="16" s="1"/>
  <c r="H12" i="16"/>
  <c r="X12" i="16" s="1"/>
  <c r="H54" i="16"/>
  <c r="X54" i="16" s="1"/>
  <c r="H30" i="16"/>
  <c r="X30" i="16" s="1"/>
  <c r="Y30" i="16" s="1"/>
  <c r="H42" i="16"/>
  <c r="H18" i="16"/>
  <c r="V50" i="16"/>
  <c r="W50" i="16" s="1"/>
  <c r="W31" i="16"/>
  <c r="W12" i="16"/>
  <c r="Y32" i="12"/>
  <c r="Y42" i="12"/>
  <c r="Y45" i="12"/>
  <c r="Y12" i="12"/>
  <c r="X8" i="12"/>
  <c r="Y8" i="12" s="1"/>
  <c r="X20" i="12"/>
  <c r="Y20" i="12" s="1"/>
  <c r="V15" i="16"/>
  <c r="W15" i="16" s="1"/>
  <c r="V38" i="16"/>
  <c r="W38" i="16" s="1"/>
  <c r="W24" i="16"/>
  <c r="Y41" i="12"/>
  <c r="V26" i="16"/>
  <c r="W26" i="16" s="1"/>
  <c r="Y38" i="12"/>
  <c r="Y29" i="12"/>
  <c r="Y44" i="12"/>
  <c r="Y37" i="12"/>
  <c r="V14" i="16"/>
  <c r="W14" i="16" s="1"/>
  <c r="Y52" i="12"/>
  <c r="Y53" i="12"/>
  <c r="Y34" i="12"/>
  <c r="Y16" i="12"/>
  <c r="V40" i="16"/>
  <c r="W40" i="16" s="1"/>
  <c r="Y40" i="12"/>
  <c r="Y43" i="12"/>
  <c r="W47" i="16"/>
  <c r="Y10" i="12"/>
  <c r="W44" i="16"/>
  <c r="X13" i="12"/>
  <c r="Y13" i="12" s="1"/>
  <c r="X46" i="12"/>
  <c r="Y46" i="12" s="1"/>
  <c r="V28" i="16"/>
  <c r="W28" i="16" s="1"/>
  <c r="Y49" i="12"/>
  <c r="Y28" i="12"/>
  <c r="Y54" i="12"/>
  <c r="Y30" i="12"/>
  <c r="Y33" i="12"/>
  <c r="X14" i="12"/>
  <c r="Y14" i="12" s="1"/>
  <c r="Y47" i="16" l="1"/>
  <c r="Y51" i="16"/>
  <c r="Y26" i="16"/>
  <c r="Y12" i="16"/>
  <c r="X48" i="16"/>
  <c r="Y48" i="16" s="1"/>
  <c r="X37" i="16"/>
  <c r="Y37" i="16" s="1"/>
  <c r="X7" i="16"/>
  <c r="X49" i="16"/>
  <c r="Y49" i="16" s="1"/>
  <c r="Y14" i="16"/>
  <c r="Y24" i="16"/>
  <c r="X19" i="16"/>
  <c r="Y19" i="16" s="1"/>
  <c r="Y21" i="16"/>
  <c r="Y54" i="16"/>
  <c r="Y44" i="16"/>
  <c r="X57" i="12"/>
  <c r="G12" i="13" s="1"/>
  <c r="G11" i="13" s="1"/>
  <c r="G6" i="13" s="1"/>
  <c r="B43" i="11" s="1"/>
  <c r="Y7" i="12"/>
  <c r="Y57" i="12" s="1"/>
  <c r="Y35" i="16"/>
  <c r="Y39" i="16"/>
  <c r="Y9" i="16"/>
  <c r="Y50" i="16"/>
  <c r="X31" i="16"/>
  <c r="Y31" i="16" s="1"/>
  <c r="X28" i="16"/>
  <c r="Y28" i="16" s="1"/>
  <c r="X20" i="16"/>
  <c r="Y20" i="16" s="1"/>
  <c r="X17" i="16"/>
  <c r="Y17" i="16" s="1"/>
  <c r="Y40" i="16"/>
  <c r="Y38" i="16"/>
  <c r="X32" i="16"/>
  <c r="Y32" i="16" s="1"/>
  <c r="Y15" i="16"/>
  <c r="X18" i="16"/>
  <c r="Y18" i="16" s="1"/>
  <c r="X55" i="16"/>
  <c r="Y55" i="16" s="1"/>
  <c r="X56" i="16"/>
  <c r="Y56" i="16" s="1"/>
  <c r="X57" i="16" l="1"/>
  <c r="G12" i="17" s="1"/>
  <c r="G11" i="17" s="1"/>
  <c r="G6" i="17" s="1"/>
  <c r="C43" i="15" s="1"/>
  <c r="Y7" i="16"/>
  <c r="Y57" i="16" s="1"/>
  <c r="C7" i="6" l="1"/>
  <c r="K27" i="8" l="1"/>
  <c r="K19" i="8" l="1"/>
  <c r="K17" i="8"/>
  <c r="F19" i="8" l="1"/>
  <c r="J8" i="9" s="1"/>
  <c r="F18" i="8"/>
  <c r="I9" i="9" s="1"/>
  <c r="J12" i="9"/>
  <c r="I7" i="6"/>
  <c r="J9" i="6"/>
  <c r="I9" i="6"/>
  <c r="J10" i="6"/>
  <c r="I10" i="6"/>
  <c r="J11" i="6"/>
  <c r="I11" i="6"/>
  <c r="J12" i="6"/>
  <c r="I12" i="6"/>
  <c r="J13" i="6"/>
  <c r="I13" i="6"/>
  <c r="J14" i="6"/>
  <c r="I14" i="6"/>
  <c r="J15" i="6"/>
  <c r="I15" i="6"/>
  <c r="J16" i="6"/>
  <c r="I16" i="6"/>
  <c r="J17" i="6"/>
  <c r="I17" i="6"/>
  <c r="J18" i="6"/>
  <c r="I18" i="6"/>
  <c r="J19" i="6"/>
  <c r="I19" i="6"/>
  <c r="J20" i="6"/>
  <c r="I20" i="6"/>
  <c r="J21" i="6"/>
  <c r="I21" i="6"/>
  <c r="J22" i="6"/>
  <c r="I22" i="6"/>
  <c r="J23" i="6"/>
  <c r="I23" i="6"/>
  <c r="J24" i="6"/>
  <c r="I24" i="6"/>
  <c r="J25" i="6"/>
  <c r="I25" i="6"/>
  <c r="J26" i="6"/>
  <c r="I26" i="6"/>
  <c r="J8" i="6"/>
  <c r="I8" i="6"/>
  <c r="J7" i="6"/>
  <c r="K16" i="8"/>
  <c r="K18" i="8"/>
  <c r="K20" i="8"/>
  <c r="K21" i="8"/>
  <c r="K22" i="8"/>
  <c r="K23" i="8"/>
  <c r="K24" i="8"/>
  <c r="K25" i="8"/>
  <c r="K26" i="8"/>
  <c r="K15" i="8"/>
  <c r="H27" i="8"/>
  <c r="H26" i="8"/>
  <c r="H25" i="8"/>
  <c r="H24" i="8"/>
  <c r="H23" i="8"/>
  <c r="H22" i="8"/>
  <c r="H21" i="8"/>
  <c r="H20" i="8"/>
  <c r="H18" i="8"/>
  <c r="H17" i="8"/>
  <c r="H16" i="8"/>
  <c r="H15" i="8"/>
  <c r="F20" i="8"/>
  <c r="F21" i="8"/>
  <c r="F22" i="8"/>
  <c r="F23" i="8"/>
  <c r="F24" i="8"/>
  <c r="F25" i="8"/>
  <c r="P22" i="9" s="1"/>
  <c r="F26" i="8"/>
  <c r="Q23" i="9" s="1"/>
  <c r="F27" i="8"/>
  <c r="R24" i="9" s="1"/>
  <c r="F15" i="8"/>
  <c r="F24" i="9" s="1"/>
  <c r="L7" i="9"/>
  <c r="M7" i="9"/>
  <c r="N7" i="9"/>
  <c r="O7" i="9" s="1"/>
  <c r="L8" i="9"/>
  <c r="M8" i="9"/>
  <c r="N8" i="9"/>
  <c r="O8" i="9" s="1"/>
  <c r="L9" i="9"/>
  <c r="M9" i="9"/>
  <c r="N9" i="9"/>
  <c r="L10" i="9"/>
  <c r="M10" i="9"/>
  <c r="N10" i="9"/>
  <c r="L11" i="9"/>
  <c r="O11" i="9" s="1"/>
  <c r="M11" i="9"/>
  <c r="N11" i="9"/>
  <c r="L12" i="9"/>
  <c r="M12" i="9"/>
  <c r="N12" i="9"/>
  <c r="O12" i="9" s="1"/>
  <c r="L13" i="9"/>
  <c r="M13" i="9"/>
  <c r="N13" i="9"/>
  <c r="L14" i="9"/>
  <c r="M14" i="9"/>
  <c r="N14" i="9"/>
  <c r="L15" i="9"/>
  <c r="M15" i="9"/>
  <c r="N15" i="9"/>
  <c r="L16" i="9"/>
  <c r="M16" i="9"/>
  <c r="N16" i="9"/>
  <c r="O16" i="9" s="1"/>
  <c r="L17" i="9"/>
  <c r="M17" i="9"/>
  <c r="N17" i="9"/>
  <c r="L18" i="9"/>
  <c r="M18" i="9"/>
  <c r="N18" i="9"/>
  <c r="L19" i="9"/>
  <c r="O19" i="9" s="1"/>
  <c r="M19" i="9"/>
  <c r="N19" i="9"/>
  <c r="L20" i="9"/>
  <c r="M20" i="9"/>
  <c r="N20" i="9"/>
  <c r="O20" i="9" s="1"/>
  <c r="L21" i="9"/>
  <c r="M21" i="9"/>
  <c r="N21" i="9"/>
  <c r="L22" i="9"/>
  <c r="M22" i="9"/>
  <c r="N22" i="9"/>
  <c r="L23" i="9"/>
  <c r="M23" i="9"/>
  <c r="N23" i="9"/>
  <c r="L24" i="9"/>
  <c r="M24" i="9"/>
  <c r="N24" i="9"/>
  <c r="O24" i="9" s="1"/>
  <c r="L25" i="9"/>
  <c r="M25" i="9"/>
  <c r="N25" i="9"/>
  <c r="L26" i="9"/>
  <c r="M26" i="9"/>
  <c r="N26" i="9"/>
  <c r="K8" i="9"/>
  <c r="K9" i="9"/>
  <c r="K10" i="9"/>
  <c r="K11" i="9"/>
  <c r="K12" i="9"/>
  <c r="K13" i="9"/>
  <c r="K14" i="9"/>
  <c r="K15" i="9"/>
  <c r="K16" i="9"/>
  <c r="K17" i="9"/>
  <c r="K18" i="9"/>
  <c r="K19" i="9"/>
  <c r="K20" i="9"/>
  <c r="K21" i="9"/>
  <c r="K22" i="9"/>
  <c r="K23" i="9"/>
  <c r="K24" i="9"/>
  <c r="K25" i="9"/>
  <c r="K26" i="9"/>
  <c r="K7" i="9"/>
  <c r="I2" i="10"/>
  <c r="I1" i="10"/>
  <c r="U2" i="9"/>
  <c r="U1" i="9"/>
  <c r="L2" i="8"/>
  <c r="L1" i="8"/>
  <c r="R26" i="9"/>
  <c r="P26" i="9"/>
  <c r="E26" i="9"/>
  <c r="D26" i="9"/>
  <c r="P25" i="9"/>
  <c r="E25" i="9"/>
  <c r="D25" i="9"/>
  <c r="P24" i="9"/>
  <c r="E24" i="9"/>
  <c r="D24" i="9"/>
  <c r="R23" i="9"/>
  <c r="O23" i="9"/>
  <c r="E23" i="9"/>
  <c r="D23" i="9"/>
  <c r="R22" i="9"/>
  <c r="Q22" i="9"/>
  <c r="E22" i="9"/>
  <c r="D22" i="9"/>
  <c r="E21" i="9"/>
  <c r="D21" i="9"/>
  <c r="E20" i="9"/>
  <c r="D20" i="9"/>
  <c r="R19" i="9"/>
  <c r="P19" i="9"/>
  <c r="E19" i="9"/>
  <c r="D19" i="9"/>
  <c r="R18" i="9"/>
  <c r="P18" i="9"/>
  <c r="E18" i="9"/>
  <c r="D18" i="9"/>
  <c r="P17" i="9"/>
  <c r="E17" i="9"/>
  <c r="D17" i="9"/>
  <c r="P16" i="9"/>
  <c r="E16" i="9"/>
  <c r="D16" i="9"/>
  <c r="R15" i="9"/>
  <c r="O15" i="9"/>
  <c r="E15" i="9"/>
  <c r="D15" i="9"/>
  <c r="R14" i="9"/>
  <c r="Q14" i="9"/>
  <c r="E14" i="9"/>
  <c r="D14" i="9"/>
  <c r="E13" i="9"/>
  <c r="D13" i="9"/>
  <c r="E12" i="9"/>
  <c r="D12" i="9"/>
  <c r="R11" i="9"/>
  <c r="P11" i="9"/>
  <c r="E11" i="9"/>
  <c r="D11" i="9"/>
  <c r="R10" i="9"/>
  <c r="P10" i="9"/>
  <c r="E10" i="9"/>
  <c r="D10" i="9"/>
  <c r="P9" i="9"/>
  <c r="E9" i="9"/>
  <c r="D9" i="9"/>
  <c r="P8" i="9"/>
  <c r="E8" i="9"/>
  <c r="D8" i="9"/>
  <c r="R7" i="9"/>
  <c r="E7" i="9"/>
  <c r="D7" i="9"/>
  <c r="C2" i="7"/>
  <c r="C1" i="7"/>
  <c r="I2" i="2"/>
  <c r="U1" i="6"/>
  <c r="U2" i="6"/>
  <c r="E16" i="1"/>
  <c r="G23" i="6" s="1"/>
  <c r="R14" i="6"/>
  <c r="P12" i="6"/>
  <c r="O11" i="6"/>
  <c r="F26" i="6"/>
  <c r="F25" i="6"/>
  <c r="F24" i="6"/>
  <c r="F23" i="6"/>
  <c r="F22" i="6"/>
  <c r="F21" i="6"/>
  <c r="F20" i="6"/>
  <c r="F19" i="6"/>
  <c r="F18" i="6"/>
  <c r="F17" i="6"/>
  <c r="F16" i="6"/>
  <c r="F15" i="6"/>
  <c r="F14" i="6"/>
  <c r="F13" i="6"/>
  <c r="F12" i="6"/>
  <c r="F11" i="6"/>
  <c r="F10" i="6"/>
  <c r="F9" i="6"/>
  <c r="F8" i="6"/>
  <c r="F7" i="6"/>
  <c r="Q26" i="6"/>
  <c r="Q25" i="6"/>
  <c r="Q24" i="6"/>
  <c r="Q23" i="6"/>
  <c r="Q22" i="6"/>
  <c r="Q21" i="6"/>
  <c r="Q20" i="6"/>
  <c r="Q19" i="6"/>
  <c r="Q18" i="6"/>
  <c r="Q17" i="6"/>
  <c r="Q16" i="6"/>
  <c r="Q15" i="6"/>
  <c r="Q14" i="6"/>
  <c r="Q13" i="6"/>
  <c r="Q12" i="6"/>
  <c r="Q11" i="6"/>
  <c r="Q10" i="6"/>
  <c r="Q9" i="6"/>
  <c r="Q8" i="6"/>
  <c r="Q7" i="6"/>
  <c r="R26" i="6"/>
  <c r="R25" i="6"/>
  <c r="R24" i="6"/>
  <c r="R23" i="6"/>
  <c r="R22" i="6"/>
  <c r="R21" i="6"/>
  <c r="R20" i="6"/>
  <c r="R19" i="6"/>
  <c r="R18" i="6"/>
  <c r="R17" i="6"/>
  <c r="R16" i="6"/>
  <c r="R15" i="6"/>
  <c r="R13" i="6"/>
  <c r="R12" i="6"/>
  <c r="R11" i="6"/>
  <c r="R10" i="6"/>
  <c r="R9" i="6"/>
  <c r="R8" i="6"/>
  <c r="R7" i="6"/>
  <c r="P26" i="6"/>
  <c r="P25" i="6"/>
  <c r="P24" i="6"/>
  <c r="P23" i="6"/>
  <c r="P22" i="6"/>
  <c r="P21" i="6"/>
  <c r="P20" i="6"/>
  <c r="P19" i="6"/>
  <c r="P18" i="6"/>
  <c r="P17" i="6"/>
  <c r="P16" i="6"/>
  <c r="P15" i="6"/>
  <c r="P14" i="6"/>
  <c r="P13" i="6"/>
  <c r="P11" i="6"/>
  <c r="P10" i="6"/>
  <c r="P9" i="6"/>
  <c r="P8" i="6"/>
  <c r="P7" i="6"/>
  <c r="O26" i="6"/>
  <c r="O25" i="6"/>
  <c r="O24" i="6"/>
  <c r="O23" i="6"/>
  <c r="O22" i="6"/>
  <c r="O21" i="6"/>
  <c r="O20" i="6"/>
  <c r="O19" i="6"/>
  <c r="O18" i="6"/>
  <c r="O17" i="6"/>
  <c r="O16" i="6"/>
  <c r="O15" i="6"/>
  <c r="O14" i="6"/>
  <c r="O13" i="6"/>
  <c r="O12" i="6"/>
  <c r="O10" i="6"/>
  <c r="O9" i="6"/>
  <c r="O8" i="6"/>
  <c r="O7" i="6"/>
  <c r="E26" i="6"/>
  <c r="E25" i="6"/>
  <c r="E24" i="6"/>
  <c r="E23" i="6"/>
  <c r="E22" i="6"/>
  <c r="E21" i="6"/>
  <c r="E20" i="6"/>
  <c r="E19" i="6"/>
  <c r="E18" i="6"/>
  <c r="E17" i="6"/>
  <c r="E16" i="6"/>
  <c r="E15" i="6"/>
  <c r="E14" i="6"/>
  <c r="E13" i="6"/>
  <c r="E12" i="6"/>
  <c r="E11" i="6"/>
  <c r="E10" i="6"/>
  <c r="E9" i="6"/>
  <c r="E8" i="6"/>
  <c r="E7" i="6"/>
  <c r="D26" i="6"/>
  <c r="D25" i="6"/>
  <c r="D24" i="6"/>
  <c r="D23" i="6"/>
  <c r="D22" i="6"/>
  <c r="D21" i="6"/>
  <c r="D20" i="6"/>
  <c r="D19" i="6"/>
  <c r="D18" i="6"/>
  <c r="D17" i="6"/>
  <c r="D16" i="6"/>
  <c r="D15" i="6"/>
  <c r="D14" i="6"/>
  <c r="D13" i="6"/>
  <c r="D12" i="6"/>
  <c r="D11" i="6"/>
  <c r="D10" i="6"/>
  <c r="D9" i="6"/>
  <c r="D8" i="6"/>
  <c r="D7" i="6"/>
  <c r="E17" i="1"/>
  <c r="H26" i="6" s="1"/>
  <c r="G7" i="6"/>
  <c r="G25" i="6"/>
  <c r="G21" i="6"/>
  <c r="G18" i="6"/>
  <c r="G12" i="6"/>
  <c r="I1" i="2"/>
  <c r="F14" i="9" l="1"/>
  <c r="F7" i="9"/>
  <c r="F23" i="9"/>
  <c r="F18" i="9"/>
  <c r="F15" i="9"/>
  <c r="F22" i="9"/>
  <c r="F11" i="9"/>
  <c r="F19" i="9"/>
  <c r="F10" i="9"/>
  <c r="F26" i="9"/>
  <c r="H18" i="6"/>
  <c r="P7" i="9"/>
  <c r="Q10" i="9"/>
  <c r="P12" i="9"/>
  <c r="P13" i="9"/>
  <c r="P15" i="9"/>
  <c r="Q18" i="9"/>
  <c r="P20" i="9"/>
  <c r="P21" i="9"/>
  <c r="P23" i="9"/>
  <c r="Q26" i="9"/>
  <c r="O26" i="9"/>
  <c r="O22" i="9"/>
  <c r="O18" i="9"/>
  <c r="O14" i="9"/>
  <c r="O10" i="9"/>
  <c r="H8" i="6"/>
  <c r="H20" i="6"/>
  <c r="H16" i="6"/>
  <c r="H9" i="6"/>
  <c r="H11" i="6"/>
  <c r="S18" i="6"/>
  <c r="U18" i="6" s="1"/>
  <c r="F17" i="8"/>
  <c r="H18" i="9" s="1"/>
  <c r="Q8" i="9"/>
  <c r="Q9" i="9"/>
  <c r="Q11" i="9"/>
  <c r="Q16" i="9"/>
  <c r="Q17" i="9"/>
  <c r="Q19" i="9"/>
  <c r="Q24" i="9"/>
  <c r="Q25" i="9"/>
  <c r="H23" i="6"/>
  <c r="S23" i="6" s="1"/>
  <c r="H24" i="6"/>
  <c r="H14" i="6"/>
  <c r="H13" i="6"/>
  <c r="Q7" i="9"/>
  <c r="Q12" i="9"/>
  <c r="Q13" i="9"/>
  <c r="P14" i="9"/>
  <c r="Q15" i="9"/>
  <c r="Q20" i="9"/>
  <c r="Q21" i="9"/>
  <c r="O25" i="9"/>
  <c r="O21" i="9"/>
  <c r="O17" i="9"/>
  <c r="O13" i="9"/>
  <c r="O9" i="9"/>
  <c r="H11" i="9"/>
  <c r="H10" i="9"/>
  <c r="G14" i="6"/>
  <c r="G10" i="6"/>
  <c r="G13" i="6"/>
  <c r="T13" i="6" s="1"/>
  <c r="G17" i="6"/>
  <c r="S17" i="6" s="1"/>
  <c r="G24" i="6"/>
  <c r="S24" i="6" s="1"/>
  <c r="H26" i="9"/>
  <c r="G11" i="6"/>
  <c r="S11" i="6" s="1"/>
  <c r="G8" i="6"/>
  <c r="S8" i="6" s="1"/>
  <c r="H17" i="6"/>
  <c r="F9" i="9"/>
  <c r="R9" i="9"/>
  <c r="F13" i="9"/>
  <c r="R13" i="9"/>
  <c r="F17" i="9"/>
  <c r="R17" i="9"/>
  <c r="F21" i="9"/>
  <c r="R21" i="9"/>
  <c r="F25" i="9"/>
  <c r="R25" i="9"/>
  <c r="S21" i="6"/>
  <c r="U21" i="6" s="1"/>
  <c r="G26" i="6"/>
  <c r="S26" i="6" s="1"/>
  <c r="G20" i="6"/>
  <c r="T20" i="6" s="1"/>
  <c r="G15" i="6"/>
  <c r="T15" i="6" s="1"/>
  <c r="H7" i="6"/>
  <c r="S7" i="6" s="1"/>
  <c r="H22" i="6"/>
  <c r="H21" i="6"/>
  <c r="T21" i="6" s="1"/>
  <c r="H19" i="6"/>
  <c r="T19" i="6" s="1"/>
  <c r="G19" i="6"/>
  <c r="G22" i="6"/>
  <c r="S22" i="6" s="1"/>
  <c r="G9" i="6"/>
  <c r="S9" i="6" s="1"/>
  <c r="G16" i="6"/>
  <c r="S16" i="6" s="1"/>
  <c r="H15" i="6"/>
  <c r="H10" i="6"/>
  <c r="H25" i="6"/>
  <c r="T25" i="6" s="1"/>
  <c r="H12" i="6"/>
  <c r="S12" i="6" s="1"/>
  <c r="H21" i="9"/>
  <c r="H13" i="9"/>
  <c r="F16" i="8"/>
  <c r="F8" i="9"/>
  <c r="R8" i="9"/>
  <c r="F12" i="9"/>
  <c r="R12" i="9"/>
  <c r="F16" i="9"/>
  <c r="R16" i="9"/>
  <c r="F20" i="9"/>
  <c r="R20" i="9"/>
  <c r="T14" i="6"/>
  <c r="T12" i="6"/>
  <c r="J24" i="9"/>
  <c r="J20" i="9"/>
  <c r="J16" i="9"/>
  <c r="J7" i="9"/>
  <c r="J23" i="9"/>
  <c r="J19" i="9"/>
  <c r="J15" i="9"/>
  <c r="J11" i="9"/>
  <c r="T24" i="6"/>
  <c r="T22" i="6"/>
  <c r="T18" i="6"/>
  <c r="J26" i="9"/>
  <c r="J22" i="9"/>
  <c r="J18" i="9"/>
  <c r="J14" i="9"/>
  <c r="J10" i="9"/>
  <c r="J25" i="9"/>
  <c r="J21" i="9"/>
  <c r="J17" i="9"/>
  <c r="J13" i="9"/>
  <c r="J9" i="9"/>
  <c r="T8" i="6"/>
  <c r="T23" i="6"/>
  <c r="T17" i="6"/>
  <c r="S19" i="6"/>
  <c r="I7" i="9"/>
  <c r="I26" i="9"/>
  <c r="I24" i="9"/>
  <c r="I22" i="9"/>
  <c r="I20" i="9"/>
  <c r="I18" i="9"/>
  <c r="I16" i="9"/>
  <c r="I14" i="9"/>
  <c r="I12" i="9"/>
  <c r="I10" i="9"/>
  <c r="I8" i="9"/>
  <c r="I25" i="9"/>
  <c r="I23" i="9"/>
  <c r="I21" i="9"/>
  <c r="I19" i="9"/>
  <c r="I17" i="9"/>
  <c r="I15" i="9"/>
  <c r="I13" i="9"/>
  <c r="I11" i="9"/>
  <c r="U12" i="6" l="1"/>
  <c r="U17" i="6"/>
  <c r="H22" i="9"/>
  <c r="H12" i="9"/>
  <c r="H9" i="9"/>
  <c r="H19" i="9"/>
  <c r="S19" i="9" s="1"/>
  <c r="U23" i="6"/>
  <c r="T16" i="6"/>
  <c r="U16" i="6" s="1"/>
  <c r="S13" i="6"/>
  <c r="U13" i="6" s="1"/>
  <c r="H14" i="9"/>
  <c r="H23" i="9"/>
  <c r="H24" i="9"/>
  <c r="S14" i="6"/>
  <c r="U14" i="6" s="1"/>
  <c r="H25" i="9"/>
  <c r="S15" i="6"/>
  <c r="U15" i="6" s="1"/>
  <c r="U8" i="6"/>
  <c r="H15" i="9"/>
  <c r="U22" i="6"/>
  <c r="H16" i="9"/>
  <c r="H7" i="9"/>
  <c r="H20" i="9"/>
  <c r="T10" i="6"/>
  <c r="H17" i="9"/>
  <c r="H8" i="9"/>
  <c r="U24" i="6"/>
  <c r="S20" i="6"/>
  <c r="U20" i="6" s="1"/>
  <c r="U19" i="6"/>
  <c r="T26" i="6"/>
  <c r="U26" i="6" s="1"/>
  <c r="T11" i="6"/>
  <c r="U11" i="6" s="1"/>
  <c r="T7" i="6"/>
  <c r="U7" i="6" s="1"/>
  <c r="T9" i="6"/>
  <c r="U9" i="6" s="1"/>
  <c r="S10" i="6"/>
  <c r="S25" i="6"/>
  <c r="U25" i="6" s="1"/>
  <c r="G7" i="9"/>
  <c r="G23" i="9"/>
  <c r="T23" i="9" s="1"/>
  <c r="G13" i="9"/>
  <c r="T13" i="9" s="1"/>
  <c r="G21" i="9"/>
  <c r="T21" i="9" s="1"/>
  <c r="G25" i="9"/>
  <c r="G9" i="9"/>
  <c r="S9" i="9" s="1"/>
  <c r="G14" i="9"/>
  <c r="T14" i="9" s="1"/>
  <c r="G22" i="9"/>
  <c r="T22" i="9" s="1"/>
  <c r="G11" i="9"/>
  <c r="T11" i="9" s="1"/>
  <c r="G8" i="9"/>
  <c r="G16" i="9"/>
  <c r="S16" i="9" s="1"/>
  <c r="G24" i="9"/>
  <c r="G10" i="9"/>
  <c r="T10" i="9" s="1"/>
  <c r="G18" i="9"/>
  <c r="T18" i="9" s="1"/>
  <c r="G26" i="9"/>
  <c r="T26" i="9" s="1"/>
  <c r="G19" i="9"/>
  <c r="G12" i="9"/>
  <c r="T12" i="9" s="1"/>
  <c r="G20" i="9"/>
  <c r="T20" i="9" s="1"/>
  <c r="G15" i="9"/>
  <c r="T15" i="9" s="1"/>
  <c r="G17" i="9"/>
  <c r="T25" i="9"/>
  <c r="T17" i="9"/>
  <c r="S7" i="9"/>
  <c r="S17" i="9"/>
  <c r="S22" i="9"/>
  <c r="S11" i="9"/>
  <c r="S24" i="9"/>
  <c r="S25" i="9"/>
  <c r="S21" i="9"/>
  <c r="S10" i="9"/>
  <c r="U10" i="6" l="1"/>
  <c r="U27" i="6"/>
  <c r="S20" i="9"/>
  <c r="T7" i="9"/>
  <c r="S27" i="6"/>
  <c r="G9" i="2" s="1"/>
  <c r="G8" i="2" s="1"/>
  <c r="T8" i="9"/>
  <c r="S12" i="9"/>
  <c r="U12" i="9" s="1"/>
  <c r="T19" i="9"/>
  <c r="U19" i="9" s="1"/>
  <c r="T24" i="9"/>
  <c r="U24" i="9" s="1"/>
  <c r="T27" i="6"/>
  <c r="G12" i="2" s="1"/>
  <c r="G11" i="2" s="1"/>
  <c r="S13" i="9"/>
  <c r="U13" i="9" s="1"/>
  <c r="T16" i="9"/>
  <c r="U16" i="9" s="1"/>
  <c r="S14" i="9"/>
  <c r="S8" i="9"/>
  <c r="S26" i="9"/>
  <c r="U26" i="9" s="1"/>
  <c r="S18" i="9"/>
  <c r="U18" i="9" s="1"/>
  <c r="S15" i="9"/>
  <c r="U15" i="9" s="1"/>
  <c r="S23" i="9"/>
  <c r="U23" i="9" s="1"/>
  <c r="T9" i="9"/>
  <c r="U9" i="9" s="1"/>
  <c r="U7" i="9"/>
  <c r="U10" i="9"/>
  <c r="U22" i="9"/>
  <c r="U14" i="9"/>
  <c r="U25" i="9"/>
  <c r="U21" i="9"/>
  <c r="U11" i="9"/>
  <c r="U17" i="9"/>
  <c r="U20" i="9"/>
  <c r="S27" i="9" l="1"/>
  <c r="G9" i="10" s="1"/>
  <c r="G8" i="10" s="1"/>
  <c r="G6" i="2"/>
  <c r="B31" i="1" s="1"/>
  <c r="U8" i="9"/>
  <c r="T27" i="9"/>
  <c r="G12" i="10" s="1"/>
  <c r="G11" i="10" s="1"/>
  <c r="U27" i="9"/>
  <c r="G6" i="10" l="1"/>
  <c r="D31" i="8" s="1"/>
</calcChain>
</file>

<file path=xl/sharedStrings.xml><?xml version="1.0" encoding="utf-8"?>
<sst xmlns="http://schemas.openxmlformats.org/spreadsheetml/2006/main" count="1186" uniqueCount="294">
  <si>
    <t>Monitoring Spreadsheet: JCM_TH_AM005_ver03.0</t>
    <phoneticPr fontId="5"/>
  </si>
  <si>
    <t>Reference Number:</t>
    <phoneticPr fontId="5"/>
  </si>
  <si>
    <t>Monitoring Plan Sheet (Input Sheet) [Attachment to Project Design Document]</t>
    <phoneticPr fontId="5"/>
  </si>
  <si>
    <r>
      <t xml:space="preserve">Table 1: Parameters to be monitored </t>
    </r>
    <r>
      <rPr>
        <b/>
        <i/>
        <sz val="11"/>
        <color indexed="8"/>
        <rFont val="Arial"/>
        <family val="2"/>
      </rPr>
      <t>ex post</t>
    </r>
    <phoneticPr fontId="5"/>
  </si>
  <si>
    <t>(a)</t>
    <phoneticPr fontId="5"/>
  </si>
  <si>
    <t>(b)</t>
    <phoneticPr fontId="5"/>
  </si>
  <si>
    <t>(c)</t>
    <phoneticPr fontId="5"/>
  </si>
  <si>
    <t>(d)</t>
    <phoneticPr fontId="5"/>
  </si>
  <si>
    <t>(e)</t>
    <phoneticPr fontId="5"/>
  </si>
  <si>
    <t>(f)</t>
    <phoneticPr fontId="5"/>
  </si>
  <si>
    <t>(g)</t>
    <phoneticPr fontId="5"/>
  </si>
  <si>
    <t>(h)</t>
    <phoneticPr fontId="5"/>
  </si>
  <si>
    <t>(i)</t>
    <phoneticPr fontId="5"/>
  </si>
  <si>
    <t>(j)</t>
    <phoneticPr fontId="5"/>
  </si>
  <si>
    <t>Monitoring point No.</t>
    <phoneticPr fontId="5"/>
  </si>
  <si>
    <t>Parameters</t>
    <phoneticPr fontId="5"/>
  </si>
  <si>
    <t>Description of data</t>
    <phoneticPr fontId="5"/>
  </si>
  <si>
    <t>Estimated Values</t>
    <phoneticPr fontId="5"/>
  </si>
  <si>
    <t>Units</t>
    <phoneticPr fontId="5"/>
  </si>
  <si>
    <t>Monitoring option</t>
    <phoneticPr fontId="5"/>
  </si>
  <si>
    <t>Source of data</t>
    <phoneticPr fontId="5"/>
  </si>
  <si>
    <t>Measurement methods and procedures</t>
    <phoneticPr fontId="5"/>
  </si>
  <si>
    <t>Monitoring frequency</t>
    <phoneticPr fontId="5"/>
  </si>
  <si>
    <t>Other comments</t>
    <phoneticPr fontId="5"/>
  </si>
  <si>
    <t>(1)</t>
  </si>
  <si>
    <r>
      <t>EC</t>
    </r>
    <r>
      <rPr>
        <vertAlign val="subscript"/>
        <sz val="11"/>
        <rFont val="Arial"/>
        <family val="2"/>
      </rPr>
      <t>PJ,i,p</t>
    </r>
    <phoneticPr fontId="5"/>
  </si>
  <si>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5"/>
  </si>
  <si>
    <t>-</t>
    <phoneticPr fontId="5"/>
  </si>
  <si>
    <t>MWh/p</t>
    <phoneticPr fontId="5"/>
  </si>
  <si>
    <t>Option C</t>
    <phoneticPr fontId="5"/>
  </si>
  <si>
    <t>Monitored data</t>
    <phoneticPr fontId="5"/>
  </si>
  <si>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5"/>
  </si>
  <si>
    <t>Continuously</t>
    <phoneticPr fontId="5"/>
  </si>
  <si>
    <t>Input on "MPS
(input_separate)"</t>
    <phoneticPr fontId="5"/>
  </si>
  <si>
    <t>(2)</t>
    <phoneticPr fontId="5"/>
  </si>
  <si>
    <r>
      <t>FC</t>
    </r>
    <r>
      <rPr>
        <vertAlign val="subscript"/>
        <sz val="11"/>
        <rFont val="Arial"/>
        <family val="2"/>
      </rPr>
      <t>PJ,p</t>
    </r>
    <phoneticPr fontId="5"/>
  </si>
  <si>
    <r>
      <t xml:space="preserve">The amount of fuel input for power generation during monitoring period </t>
    </r>
    <r>
      <rPr>
        <i/>
        <sz val="11"/>
        <rFont val="Arial"/>
        <family val="2"/>
      </rPr>
      <t>p</t>
    </r>
    <phoneticPr fontId="5"/>
  </si>
  <si>
    <t>mass or volume/p</t>
    <phoneticPr fontId="5"/>
  </si>
  <si>
    <t>Option B</t>
    <phoneticPr fontId="5"/>
  </si>
  <si>
    <t>Invoice from fuel supply company</t>
    <phoneticPr fontId="5"/>
  </si>
  <si>
    <t>Data is collected and recorded from the invoices by the fuel supply company.</t>
    <phoneticPr fontId="5"/>
  </si>
  <si>
    <t>For option b) of 2) captive electricity; option c) of 3) electricity directly supplied from SPP</t>
    <phoneticPr fontId="5"/>
  </si>
  <si>
    <t>(3)</t>
    <phoneticPr fontId="5"/>
  </si>
  <si>
    <r>
      <t>EG</t>
    </r>
    <r>
      <rPr>
        <vertAlign val="subscript"/>
        <sz val="11"/>
        <rFont val="Arial"/>
        <family val="2"/>
      </rPr>
      <t>PJ,p</t>
    </r>
    <phoneticPr fontId="5"/>
  </si>
  <si>
    <r>
      <t xml:space="preserve">The amount of electricity generated during the monitoring period </t>
    </r>
    <r>
      <rPr>
        <i/>
        <sz val="11"/>
        <rFont val="Arial"/>
        <family val="2"/>
      </rPr>
      <t>p</t>
    </r>
    <phoneticPr fontId="5"/>
  </si>
  <si>
    <r>
      <t xml:space="preserve">Table 2: Project-specific parameters to be fixed </t>
    </r>
    <r>
      <rPr>
        <b/>
        <i/>
        <sz val="11"/>
        <color indexed="8"/>
        <rFont val="Arial"/>
        <family val="2"/>
      </rPr>
      <t>ex ante</t>
    </r>
    <phoneticPr fontId="5"/>
  </si>
  <si>
    <r>
      <t>EF</t>
    </r>
    <r>
      <rPr>
        <vertAlign val="subscript"/>
        <sz val="11"/>
        <rFont val="Arial"/>
        <family val="2"/>
      </rPr>
      <t>elec</t>
    </r>
    <phoneticPr fontId="5"/>
  </si>
  <si>
    <r>
      <t>[For 1) grid electricity]
CO</t>
    </r>
    <r>
      <rPr>
        <vertAlign val="subscript"/>
        <sz val="11"/>
        <color theme="1"/>
        <rFont val="Arial"/>
        <family val="2"/>
      </rPr>
      <t>2</t>
    </r>
    <r>
      <rPr>
        <sz val="11"/>
        <color theme="1"/>
        <rFont val="Arial"/>
        <family val="2"/>
      </rPr>
      <t xml:space="preserve"> emission factor for consumed electricity</t>
    </r>
    <phoneticPr fontId="5"/>
  </si>
  <si>
    <r>
      <t>tCO</t>
    </r>
    <r>
      <rPr>
        <vertAlign val="subscript"/>
        <sz val="11"/>
        <rFont val="Arial"/>
        <family val="2"/>
      </rPr>
      <t>2</t>
    </r>
    <r>
      <rPr>
        <sz val="11"/>
        <rFont val="Arial"/>
        <family val="2"/>
      </rPr>
      <t>/MWh</t>
    </r>
    <phoneticPr fontId="5"/>
  </si>
  <si>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5"/>
  </si>
  <si>
    <r>
      <t>EF</t>
    </r>
    <r>
      <rPr>
        <vertAlign val="subscript"/>
        <sz val="11"/>
        <color theme="1"/>
        <rFont val="Arial"/>
        <family val="2"/>
      </rPr>
      <t>elec</t>
    </r>
    <phoneticPr fontId="5"/>
  </si>
  <si>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t>
    </r>
    <r>
      <rPr>
        <b/>
        <sz val="11"/>
        <color theme="1"/>
        <rFont val="Arial"/>
        <family val="2"/>
      </rPr>
      <t xml:space="preserve">
</t>
    </r>
    <r>
      <rPr>
        <sz val="11"/>
        <color theme="1"/>
        <rFont val="Arial"/>
        <family val="2"/>
      </rPr>
      <t xml:space="preserve">[For 3) electricity directly supplied from small power producer (SPP) ] </t>
    </r>
    <r>
      <rPr>
        <b/>
        <sz val="11"/>
        <color theme="1"/>
        <rFont val="Arial"/>
        <family val="2"/>
      </rPr>
      <t xml:space="preserve">
</t>
    </r>
    <r>
      <rPr>
        <sz val="11"/>
        <color theme="1"/>
        <rFont val="Arial"/>
        <family val="2"/>
      </rPr>
      <t>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5"/>
  </si>
  <si>
    <r>
      <t>tCO</t>
    </r>
    <r>
      <rPr>
        <vertAlign val="subscript"/>
        <sz val="11"/>
        <color theme="1"/>
        <rFont val="Arial"/>
        <family val="2"/>
      </rPr>
      <t>2</t>
    </r>
    <r>
      <rPr>
        <sz val="11"/>
        <color theme="1"/>
        <rFont val="Arial"/>
        <family val="2"/>
      </rPr>
      <t>/MWh</t>
    </r>
    <phoneticPr fontId="5"/>
  </si>
  <si>
    <t>Power generation efficiency obtained from manufacturer's specification.</t>
    <phoneticPr fontId="5"/>
  </si>
  <si>
    <r>
      <t>Calculated
In case of [ 3) Electricity directly supplied from small power producer (SPP) ], 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5"/>
  </si>
  <si>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t>
    </r>
    <r>
      <rPr>
        <b/>
        <sz val="11"/>
        <color theme="1"/>
        <rFont val="Arial"/>
        <family val="2"/>
      </rPr>
      <t xml:space="preserve">
</t>
    </r>
    <r>
      <rPr>
        <sz val="11"/>
        <color theme="1"/>
        <rFont val="Arial"/>
        <family val="2"/>
      </rPr>
      <t>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c)</t>
    </r>
    <phoneticPr fontId="5"/>
  </si>
  <si>
    <t>The power generation efficiency calculated from monitored data of the amount of fuel input for power generation and the amount of electricity generated.</t>
    <phoneticPr fontId="5"/>
  </si>
  <si>
    <r>
      <t>Calculated
In case of [ 3) electricity directly supplied from small power producer (SPP) ], 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5"/>
  </si>
  <si>
    <r>
      <t xml:space="preserve">[For 2) captive electricity]
</t>
    </r>
    <r>
      <rPr>
        <b/>
        <sz val="11"/>
        <color theme="1"/>
        <rFont val="Arial"/>
        <family val="2"/>
      </rPr>
      <t xml:space="preserve">In case the captive electricity generation system meets all of the following conditions;
</t>
    </r>
    <r>
      <rPr>
        <sz val="11"/>
        <color theme="1"/>
        <rFont val="Arial"/>
        <family val="2"/>
      </rPr>
      <t xml:space="preserve"> - The system is non-renewable generation system
 - Electricity generation capacity of the system is less than or equal to 15 MW</t>
    </r>
    <phoneticPr fontId="5"/>
  </si>
  <si>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5"/>
  </si>
  <si>
    <r>
      <t>[For 3) electricity directly supplied from small power producer (SPP) ]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5"/>
  </si>
  <si>
    <t xml:space="preserve">[Electricity directly supplied from SPP]
a) The value provided by the SPP with the evidence stating information relevant to the value of emission factor e.g. data of power generation, type of power plant, type of fossil fuel, period of time. </t>
    <phoneticPr fontId="5"/>
  </si>
  <si>
    <r>
      <t>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5"/>
  </si>
  <si>
    <r>
      <t>T</t>
    </r>
    <r>
      <rPr>
        <vertAlign val="subscript"/>
        <sz val="11"/>
        <rFont val="Arial"/>
        <family val="2"/>
      </rPr>
      <t>cooling-out,i</t>
    </r>
    <phoneticPr fontId="5"/>
  </si>
  <si>
    <r>
      <t xml:space="preserve">Output cooling water temperature of project chiller </t>
    </r>
    <r>
      <rPr>
        <i/>
        <sz val="11"/>
        <rFont val="Arial"/>
        <family val="2"/>
      </rPr>
      <t>i</t>
    </r>
    <r>
      <rPr>
        <sz val="11"/>
        <rFont val="Arial"/>
        <family val="2"/>
      </rPr>
      <t xml:space="preserve"> set under the project specific condition</t>
    </r>
    <phoneticPr fontId="5"/>
  </si>
  <si>
    <t>degree Celsius</t>
    <phoneticPr fontId="5"/>
  </si>
  <si>
    <r>
      <t xml:space="preserve">Specifications of project chiller </t>
    </r>
    <r>
      <rPr>
        <i/>
        <sz val="11"/>
        <rFont val="Arial"/>
        <family val="2"/>
      </rPr>
      <t>i</t>
    </r>
    <r>
      <rPr>
        <sz val="11"/>
        <rFont val="Arial"/>
        <family val="2"/>
      </rPr>
      <t xml:space="preserve"> prepared for the quotation or factory acceptance test data by manufacturer</t>
    </r>
    <phoneticPr fontId="5"/>
  </si>
  <si>
    <r>
      <t>T</t>
    </r>
    <r>
      <rPr>
        <vertAlign val="subscript"/>
        <sz val="11"/>
        <rFont val="Arial"/>
        <family val="2"/>
      </rPr>
      <t>chilled-out,i</t>
    </r>
    <phoneticPr fontId="5"/>
  </si>
  <si>
    <r>
      <t xml:space="preserve">Output chilled water temperature of project chiller </t>
    </r>
    <r>
      <rPr>
        <i/>
        <sz val="11"/>
        <rFont val="Arial"/>
        <family val="2"/>
      </rPr>
      <t>i</t>
    </r>
    <r>
      <rPr>
        <sz val="11"/>
        <rFont val="Arial"/>
        <family val="2"/>
      </rPr>
      <t xml:space="preserve"> set under the project specific condition</t>
    </r>
    <phoneticPr fontId="5"/>
  </si>
  <si>
    <r>
      <t>COP</t>
    </r>
    <r>
      <rPr>
        <vertAlign val="subscript"/>
        <sz val="11"/>
        <rFont val="Arial"/>
        <family val="2"/>
      </rPr>
      <t>RE,i</t>
    </r>
    <phoneticPr fontId="5"/>
  </si>
  <si>
    <r>
      <t xml:space="preserve">COP of reference chiller </t>
    </r>
    <r>
      <rPr>
        <i/>
        <sz val="11"/>
        <rFont val="Arial"/>
        <family val="2"/>
      </rPr>
      <t>i</t>
    </r>
    <r>
      <rPr>
        <sz val="11"/>
        <rFont val="Arial"/>
        <family val="2"/>
      </rPr>
      <t xml:space="preserve"> under the standardizing temperature conditions</t>
    </r>
    <phoneticPr fontId="5"/>
  </si>
  <si>
    <t>Selected from the default values set in the methodology</t>
  </si>
  <si>
    <r>
      <t>COP</t>
    </r>
    <r>
      <rPr>
        <vertAlign val="subscript"/>
        <sz val="11"/>
        <rFont val="Arial"/>
        <family val="2"/>
      </rPr>
      <t>PJ,i</t>
    </r>
    <phoneticPr fontId="5"/>
  </si>
  <si>
    <r>
      <t xml:space="preserve">COP of project chiller </t>
    </r>
    <r>
      <rPr>
        <i/>
        <sz val="11"/>
        <rFont val="Arial"/>
        <family val="2"/>
      </rPr>
      <t>i</t>
    </r>
    <r>
      <rPr>
        <sz val="11"/>
        <rFont val="Arial"/>
        <family val="2"/>
      </rPr>
      <t xml:space="preserve"> under the project specific conditions</t>
    </r>
    <phoneticPr fontId="5"/>
  </si>
  <si>
    <r>
      <t>COP</t>
    </r>
    <r>
      <rPr>
        <vertAlign val="subscript"/>
        <sz val="11"/>
        <rFont val="Arial"/>
        <family val="2"/>
      </rPr>
      <t>PJ,tc,i</t>
    </r>
    <phoneticPr fontId="5"/>
  </si>
  <si>
    <r>
      <t xml:space="preserve">COP of project chiller </t>
    </r>
    <r>
      <rPr>
        <i/>
        <sz val="11"/>
        <rFont val="Arial"/>
        <family val="2"/>
      </rPr>
      <t>i</t>
    </r>
    <r>
      <rPr>
        <sz val="11"/>
        <rFont val="Arial"/>
        <family val="2"/>
      </rPr>
      <t xml:space="preserve"> calculated under the standardizing temperature conditions</t>
    </r>
    <phoneticPr fontId="5"/>
  </si>
  <si>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5"/>
  </si>
  <si>
    <r>
      <t>η</t>
    </r>
    <r>
      <rPr>
        <vertAlign val="subscript"/>
        <sz val="11"/>
        <rFont val="Arial"/>
        <family val="2"/>
      </rPr>
      <t>elec</t>
    </r>
    <phoneticPr fontId="5"/>
  </si>
  <si>
    <t xml:space="preserve">Power generation efficiency </t>
    <phoneticPr fontId="5"/>
  </si>
  <si>
    <t>%</t>
    <phoneticPr fontId="5"/>
  </si>
  <si>
    <t>Specification of the captive power generation system provided by the manufacturer</t>
    <phoneticPr fontId="5"/>
  </si>
  <si>
    <t>For option a) of 2) captive electricity; option b) of 3) electricity directly supplied from SPP.</t>
    <phoneticPr fontId="5"/>
  </si>
  <si>
    <r>
      <t>NCV</t>
    </r>
    <r>
      <rPr>
        <vertAlign val="subscript"/>
        <sz val="11"/>
        <rFont val="Arial"/>
        <family val="2"/>
      </rPr>
      <t>fuel</t>
    </r>
    <phoneticPr fontId="5"/>
  </si>
  <si>
    <t>Net calorific value of consumed fuel</t>
    <phoneticPr fontId="5"/>
  </si>
  <si>
    <t>GJ/mass or volume</t>
    <phoneticPr fontId="5"/>
  </si>
  <si>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5"/>
  </si>
  <si>
    <t>For option b) of 2) captive electricity; option c) of 3) electricity directly supplied from SPP.</t>
    <phoneticPr fontId="5"/>
  </si>
  <si>
    <r>
      <t>EF</t>
    </r>
    <r>
      <rPr>
        <vertAlign val="subscript"/>
        <sz val="11"/>
        <rFont val="Arial"/>
        <family val="2"/>
      </rPr>
      <t>fuel</t>
    </r>
    <phoneticPr fontId="5"/>
  </si>
  <si>
    <r>
      <t>CO</t>
    </r>
    <r>
      <rPr>
        <vertAlign val="subscript"/>
        <sz val="11"/>
        <rFont val="Arial"/>
        <family val="2"/>
      </rPr>
      <t>2</t>
    </r>
    <r>
      <rPr>
        <sz val="11"/>
        <rFont val="Arial"/>
        <family val="2"/>
      </rPr>
      <t xml:space="preserve"> emission factor of consumed fuel</t>
    </r>
    <phoneticPr fontId="5"/>
  </si>
  <si>
    <r>
      <t>tCO</t>
    </r>
    <r>
      <rPr>
        <vertAlign val="subscript"/>
        <sz val="11"/>
        <rFont val="Arial"/>
        <family val="2"/>
      </rPr>
      <t>2</t>
    </r>
    <r>
      <rPr>
        <sz val="11"/>
        <rFont val="Arial"/>
        <family val="2"/>
      </rPr>
      <t>/GJ</t>
    </r>
    <phoneticPr fontId="5"/>
  </si>
  <si>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5"/>
  </si>
  <si>
    <t>For options a); b) of 2) captive electricity; options b); c) of 3) electricity directly supplied from SPP.</t>
    <phoneticPr fontId="5"/>
  </si>
  <si>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5"/>
  </si>
  <si>
    <r>
      <t>CO</t>
    </r>
    <r>
      <rPr>
        <b/>
        <vertAlign val="subscript"/>
        <sz val="11"/>
        <color indexed="9"/>
        <rFont val="Arial"/>
        <family val="2"/>
      </rPr>
      <t>2</t>
    </r>
    <r>
      <rPr>
        <b/>
        <sz val="11"/>
        <color indexed="9"/>
        <rFont val="Arial"/>
        <family val="2"/>
      </rPr>
      <t xml:space="preserve"> emission reductions</t>
    </r>
    <phoneticPr fontId="5"/>
  </si>
  <si>
    <r>
      <t>tCO</t>
    </r>
    <r>
      <rPr>
        <vertAlign val="subscript"/>
        <sz val="11"/>
        <color indexed="8"/>
        <rFont val="Arial"/>
        <family val="2"/>
      </rPr>
      <t>2</t>
    </r>
    <r>
      <rPr>
        <sz val="11"/>
        <color indexed="8"/>
        <rFont val="Arial"/>
        <family val="2"/>
      </rPr>
      <t>/p</t>
    </r>
    <phoneticPr fontId="5"/>
  </si>
  <si>
    <t>[Monitoring option]</t>
    <phoneticPr fontId="5"/>
  </si>
  <si>
    <t>Option A</t>
    <phoneticPr fontId="5"/>
  </si>
  <si>
    <t>Based on public data which is measured by entities other than the project participants (Data used: publicly recognized data such as statistical data and specifications)</t>
    <phoneticPr fontId="5"/>
  </si>
  <si>
    <t>Based on the amount of transaction which is measured directly using measuring equipment (Data used: commercial evidence such as invoices)</t>
    <phoneticPr fontId="5"/>
  </si>
  <si>
    <t>Based on the actual measurement using measuring equipment (Data used: measured values)</t>
    <phoneticPr fontId="5"/>
  </si>
  <si>
    <t>Monitoring Plan Sheet (Calculation Process Sheet) [Attachment to Project Design Document]</t>
    <phoneticPr fontId="5"/>
  </si>
  <si>
    <t>1. Calculations for emission reductions</t>
    <phoneticPr fontId="5"/>
  </si>
  <si>
    <t>Fuel type</t>
    <phoneticPr fontId="5"/>
  </si>
  <si>
    <t>Value</t>
    <phoneticPr fontId="5"/>
  </si>
  <si>
    <t>Parameter</t>
  </si>
  <si>
    <r>
      <t xml:space="preserve">Emission reductions during the period </t>
    </r>
    <r>
      <rPr>
        <i/>
        <sz val="11"/>
        <color indexed="8"/>
        <rFont val="Arial"/>
        <family val="2"/>
      </rPr>
      <t>p</t>
    </r>
    <phoneticPr fontId="5"/>
  </si>
  <si>
    <t>N/A</t>
  </si>
  <si>
    <r>
      <t>ER</t>
    </r>
    <r>
      <rPr>
        <vertAlign val="subscript"/>
        <sz val="11"/>
        <color indexed="8"/>
        <rFont val="Arial"/>
        <family val="2"/>
      </rPr>
      <t>p</t>
    </r>
    <phoneticPr fontId="5"/>
  </si>
  <si>
    <t>2. Calculations for reference emissions</t>
    <phoneticPr fontId="5"/>
  </si>
  <si>
    <r>
      <t xml:space="preserve">Reference emissions during the period </t>
    </r>
    <r>
      <rPr>
        <i/>
        <sz val="11"/>
        <color indexed="8"/>
        <rFont val="Arial"/>
        <family val="2"/>
      </rPr>
      <t>p</t>
    </r>
    <phoneticPr fontId="5"/>
  </si>
  <si>
    <r>
      <t>RE</t>
    </r>
    <r>
      <rPr>
        <vertAlign val="subscript"/>
        <sz val="11"/>
        <color indexed="8"/>
        <rFont val="Arial"/>
        <family val="2"/>
      </rPr>
      <t>p</t>
    </r>
    <phoneticPr fontId="5"/>
  </si>
  <si>
    <t>3. Calculations of the project emissions</t>
    <phoneticPr fontId="4"/>
  </si>
  <si>
    <r>
      <t xml:space="preserve">Project emissions during the period </t>
    </r>
    <r>
      <rPr>
        <i/>
        <sz val="11"/>
        <color indexed="8"/>
        <rFont val="Arial"/>
        <family val="2"/>
      </rPr>
      <t>p</t>
    </r>
    <phoneticPr fontId="5"/>
  </si>
  <si>
    <r>
      <t>tCO</t>
    </r>
    <r>
      <rPr>
        <vertAlign val="subscript"/>
        <sz val="11"/>
        <rFont val="Arial"/>
        <family val="2"/>
      </rPr>
      <t>2</t>
    </r>
    <r>
      <rPr>
        <sz val="11"/>
        <rFont val="Arial"/>
        <family val="2"/>
      </rPr>
      <t>/p</t>
    </r>
    <phoneticPr fontId="5"/>
  </si>
  <si>
    <r>
      <t>PE</t>
    </r>
    <r>
      <rPr>
        <vertAlign val="subscript"/>
        <sz val="11"/>
        <rFont val="Arial"/>
        <family val="2"/>
      </rPr>
      <t>p</t>
    </r>
    <phoneticPr fontId="5"/>
  </si>
  <si>
    <r>
      <t xml:space="preserve">Project emissions during the period </t>
    </r>
    <r>
      <rPr>
        <i/>
        <sz val="11"/>
        <color indexed="8"/>
        <rFont val="Arial"/>
        <family val="2"/>
      </rPr>
      <t>p</t>
    </r>
    <phoneticPr fontId="4"/>
  </si>
  <si>
    <t>[List of Default Values]</t>
    <phoneticPr fontId="5"/>
  </si>
  <si>
    <t>-</t>
    <phoneticPr fontId="4"/>
  </si>
  <si>
    <r>
      <t>TD</t>
    </r>
    <r>
      <rPr>
        <vertAlign val="subscript"/>
        <sz val="11"/>
        <rFont val="Arial"/>
        <family val="2"/>
      </rPr>
      <t>cooling</t>
    </r>
    <phoneticPr fontId="5"/>
  </si>
  <si>
    <r>
      <t>TD</t>
    </r>
    <r>
      <rPr>
        <vertAlign val="subscript"/>
        <sz val="11"/>
        <rFont val="Arial"/>
        <family val="2"/>
      </rPr>
      <t>chilled</t>
    </r>
    <phoneticPr fontId="5"/>
  </si>
  <si>
    <t>Monitoring Structure Sheet [Attachment to Project Design Document]</t>
  </si>
  <si>
    <t>Responsible personnel</t>
    <phoneticPr fontId="4"/>
  </si>
  <si>
    <t>Role</t>
  </si>
  <si>
    <r>
      <t xml:space="preserve">Parameters to be monitored </t>
    </r>
    <r>
      <rPr>
        <b/>
        <i/>
        <sz val="11"/>
        <color indexed="9"/>
        <rFont val="Arial"/>
        <family val="2"/>
      </rPr>
      <t>ex post</t>
    </r>
    <phoneticPr fontId="4"/>
  </si>
  <si>
    <r>
      <t xml:space="preserve">Project-specific parameters to be fixed </t>
    </r>
    <r>
      <rPr>
        <b/>
        <i/>
        <sz val="11"/>
        <color indexed="9"/>
        <rFont val="Arial"/>
        <family val="2"/>
      </rPr>
      <t>ex ante</t>
    </r>
    <phoneticPr fontId="4"/>
  </si>
  <si>
    <r>
      <rPr>
        <b/>
        <i/>
        <sz val="11"/>
        <color theme="0"/>
        <rFont val="Arial"/>
        <family val="2"/>
      </rPr>
      <t>Ex-ante</t>
    </r>
    <r>
      <rPr>
        <b/>
        <sz val="11"/>
        <color theme="0"/>
        <rFont val="Arial"/>
        <family val="2"/>
      </rPr>
      <t xml:space="preserve"> estimation of emissions</t>
    </r>
    <phoneticPr fontId="4"/>
  </si>
  <si>
    <t>Parameters</t>
    <phoneticPr fontId="4"/>
  </si>
  <si>
    <r>
      <rPr>
        <sz val="11"/>
        <rFont val="Arial"/>
        <family val="2"/>
      </rPr>
      <t>Chiller</t>
    </r>
    <r>
      <rPr>
        <i/>
        <sz val="11"/>
        <rFont val="Arial"/>
        <family val="2"/>
      </rPr>
      <t xml:space="preserve"> i</t>
    </r>
    <phoneticPr fontId="5"/>
  </si>
  <si>
    <r>
      <t>RE</t>
    </r>
    <r>
      <rPr>
        <vertAlign val="subscript"/>
        <sz val="11"/>
        <rFont val="Arial"/>
        <family val="2"/>
      </rPr>
      <t>i,p</t>
    </r>
    <phoneticPr fontId="5"/>
  </si>
  <si>
    <r>
      <t>PE</t>
    </r>
    <r>
      <rPr>
        <vertAlign val="subscript"/>
        <sz val="11"/>
        <rFont val="Arial"/>
        <family val="2"/>
      </rPr>
      <t>i,p</t>
    </r>
    <phoneticPr fontId="4"/>
  </si>
  <si>
    <r>
      <t>ER</t>
    </r>
    <r>
      <rPr>
        <vertAlign val="subscript"/>
        <sz val="11"/>
        <rFont val="Arial"/>
        <family val="2"/>
      </rPr>
      <t>i,p</t>
    </r>
    <phoneticPr fontId="5"/>
  </si>
  <si>
    <t>Description of data</t>
    <phoneticPr fontId="4"/>
  </si>
  <si>
    <t>Project
chiller
No.</t>
    <phoneticPr fontId="4"/>
  </si>
  <si>
    <r>
      <t xml:space="preserve">The amount of fuel input for power generation during monitoring period </t>
    </r>
    <r>
      <rPr>
        <i/>
        <sz val="11"/>
        <rFont val="Arial"/>
        <family val="2"/>
      </rPr>
      <t>p</t>
    </r>
    <phoneticPr fontId="4"/>
  </si>
  <si>
    <r>
      <t xml:space="preserve">The amount of electricity generated during the monitoring period </t>
    </r>
    <r>
      <rPr>
        <i/>
        <sz val="11"/>
        <rFont val="Arial"/>
        <family val="2"/>
      </rPr>
      <t>p</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</si>
  <si>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
[For 3) electricity directly supplied from small power producer (SPP) ] 
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b)</t>
    </r>
    <phoneticPr fontId="5"/>
  </si>
  <si>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[For 3) electricity directly supplied from small power producer (SPP) ]</t>
    </r>
    <r>
      <rPr>
        <b/>
        <sz val="11"/>
        <color theme="1"/>
        <rFont val="Arial"/>
        <family val="2"/>
      </rPr>
      <t xml:space="preserve"> </t>
    </r>
    <r>
      <rPr>
        <sz val="11"/>
        <color theme="1"/>
        <rFont val="Arial"/>
        <family val="2"/>
      </rPr>
      <t xml:space="preserve">
CO2 emission factor for consumed electricity
</t>
    </r>
    <r>
      <rPr>
        <b/>
        <sz val="11"/>
        <color theme="1"/>
        <rFont val="Arial"/>
        <family val="2"/>
      </rPr>
      <t>Option c)</t>
    </r>
    <phoneticPr fontId="5"/>
  </si>
  <si>
    <r>
      <t xml:space="preserve">[For 2) captive electricity]
</t>
    </r>
    <r>
      <rPr>
        <b/>
        <sz val="11"/>
        <color theme="1"/>
        <rFont val="Arial"/>
        <family val="2"/>
      </rPr>
      <t>In case the captive electricity generation system meets all of the following conditions</t>
    </r>
    <r>
      <rPr>
        <sz val="11"/>
        <color theme="1"/>
        <rFont val="Arial"/>
        <family val="2"/>
      </rPr>
      <t xml:space="preserve">;
 - The system is non-renewable generation system
 - Electricity generation capacity of the system is less than or equal to 15 MW
</t>
    </r>
    <r>
      <rPr>
        <strike/>
        <sz val="11"/>
        <color theme="1"/>
        <rFont val="Arial"/>
        <family val="2"/>
      </rPr>
      <t/>
    </r>
    <phoneticPr fontId="5"/>
  </si>
  <si>
    <r>
      <t>[For 3) electricity directly supplied from small power producer (SPP) ]
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a)</t>
    </r>
    <phoneticPr fontId="5"/>
  </si>
  <si>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4"/>
  </si>
  <si>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4"/>
  </si>
  <si>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4"/>
  </si>
  <si>
    <t>Units</t>
    <phoneticPr fontId="4"/>
  </si>
  <si>
    <r>
      <t>tCO</t>
    </r>
    <r>
      <rPr>
        <vertAlign val="subscript"/>
        <sz val="11"/>
        <rFont val="Arial"/>
        <family val="2"/>
      </rPr>
      <t>2</t>
    </r>
    <r>
      <rPr>
        <sz val="11"/>
        <rFont val="Arial"/>
        <family val="2"/>
      </rPr>
      <t>/p</t>
    </r>
    <phoneticPr fontId="4"/>
  </si>
  <si>
    <t>Estimated values</t>
    <phoneticPr fontId="4"/>
  </si>
  <si>
    <t>Total</t>
    <phoneticPr fontId="4"/>
  </si>
  <si>
    <t>Monitoring Report Sheet (Input Sheet) [For Verification]</t>
    <phoneticPr fontId="5"/>
  </si>
  <si>
    <r>
      <t xml:space="preserve">Table 1: Parameters monitored </t>
    </r>
    <r>
      <rPr>
        <b/>
        <i/>
        <sz val="11"/>
        <color indexed="8"/>
        <rFont val="Arial"/>
        <family val="2"/>
      </rPr>
      <t>ex post</t>
    </r>
    <phoneticPr fontId="5"/>
  </si>
  <si>
    <t>(k)</t>
    <phoneticPr fontId="5"/>
  </si>
  <si>
    <t>Monitoring period</t>
    <phoneticPr fontId="5"/>
  </si>
  <si>
    <t>Monitored Values</t>
    <phoneticPr fontId="5"/>
  </si>
  <si>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its integrity once a month by responsible staff.
- Calibration:
The electrical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electrical measuring equipment has been prepared by the time of installation.</t>
    </r>
    <phoneticPr fontId="5"/>
  </si>
  <si>
    <t>Input on "MRS
(input_separate)"</t>
    <phoneticPr fontId="5"/>
  </si>
  <si>
    <t>for option b) of 2) captive electricity;  option c) of 3) electricity directly supplied from SPP</t>
    <phoneticPr fontId="5"/>
  </si>
  <si>
    <t>for option b) of 2) captive electricity; option c) of 3) electricity directly supplied from SPP</t>
    <phoneticPr fontId="5"/>
  </si>
  <si>
    <r>
      <t xml:space="preserve">Table 2: Project-specific parameters fixed </t>
    </r>
    <r>
      <rPr>
        <b/>
        <i/>
        <sz val="11"/>
        <color indexed="8"/>
        <rFont val="Arial"/>
        <family val="2"/>
      </rPr>
      <t>ex ante</t>
    </r>
    <phoneticPr fontId="5"/>
  </si>
  <si>
    <r>
      <t xml:space="preserve">[For 2) captive electricity] 
CO2 emission factor for consumed electricity
</t>
    </r>
    <r>
      <rPr>
        <b/>
        <sz val="11"/>
        <color theme="1"/>
        <rFont val="Arial"/>
        <family val="2"/>
      </rPr>
      <t>Option a)</t>
    </r>
    <r>
      <rPr>
        <sz val="11"/>
        <color theme="1"/>
        <rFont val="Arial"/>
        <family val="2"/>
      </rPr>
      <t xml:space="preserve">;
[For 3) electricity directly supplied from small power producer (SPP) ] 
CO2 emission factor for consumed electricity
</t>
    </r>
    <r>
      <rPr>
        <b/>
        <sz val="11"/>
        <color theme="1"/>
        <rFont val="Arial"/>
        <family val="2"/>
      </rPr>
      <t>Option b)</t>
    </r>
    <phoneticPr fontId="5"/>
  </si>
  <si>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CO2 emission factor for consumed electricity
</t>
    </r>
    <r>
      <rPr>
        <b/>
        <sz val="11"/>
        <color theme="1"/>
        <rFont val="Arial"/>
        <family val="2"/>
      </rPr>
      <t>Option c)</t>
    </r>
    <phoneticPr fontId="5"/>
  </si>
  <si>
    <t>[Electricity directly supplied from SPP]
a) The value provided by the SPP with the evidence stating information relevant to the value of emission factor e.g. data of power generation, type of power plant, type of fossil fuel, period of time.</t>
    <phoneticPr fontId="5"/>
  </si>
  <si>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5"/>
  </si>
  <si>
    <r>
      <t xml:space="preserve">Parameters monitored </t>
    </r>
    <r>
      <rPr>
        <b/>
        <i/>
        <sz val="11"/>
        <color indexed="9"/>
        <rFont val="Arial"/>
        <family val="2"/>
      </rPr>
      <t>ex post</t>
    </r>
    <phoneticPr fontId="4"/>
  </si>
  <si>
    <r>
      <t xml:space="preserve">Project-specific parameters fixed </t>
    </r>
    <r>
      <rPr>
        <b/>
        <i/>
        <sz val="11"/>
        <color indexed="9"/>
        <rFont val="Arial"/>
        <family val="2"/>
      </rPr>
      <t>ex ante</t>
    </r>
    <phoneticPr fontId="4"/>
  </si>
  <si>
    <r>
      <rPr>
        <b/>
        <i/>
        <sz val="11"/>
        <color theme="0"/>
        <rFont val="Arial"/>
        <family val="2"/>
      </rPr>
      <t>Ex-post</t>
    </r>
    <r>
      <rPr>
        <b/>
        <sz val="11"/>
        <color theme="0"/>
        <rFont val="Arial"/>
        <family val="2"/>
      </rPr>
      <t xml:space="preserve"> calculation of emissions</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</si>
  <si>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t>
    </r>
    <r>
      <rPr>
        <b/>
        <sz val="11"/>
        <color theme="1"/>
        <rFont val="Arial"/>
        <family val="2"/>
      </rPr>
      <t xml:space="preserve">
</t>
    </r>
    <r>
      <rPr>
        <sz val="11"/>
        <color theme="1"/>
        <rFont val="Arial"/>
        <family val="2"/>
      </rPr>
      <t>[For 3) electricity directly supplied from small power producer (SPP) ] 
CO2 emission factor for consumed electricity</t>
    </r>
    <r>
      <rPr>
        <b/>
        <sz val="11"/>
        <color theme="1"/>
        <rFont val="Arial"/>
        <family val="2"/>
      </rPr>
      <t xml:space="preserve">
Option b)</t>
    </r>
    <phoneticPr fontId="5"/>
  </si>
  <si>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CO2 emission factor for consumed electricity</t>
    </r>
    <r>
      <rPr>
        <b/>
        <sz val="11"/>
        <color theme="1"/>
        <rFont val="Arial"/>
        <family val="2"/>
      </rPr>
      <t xml:space="preserve">
Option c)</t>
    </r>
    <phoneticPr fontId="5"/>
  </si>
  <si>
    <r>
      <t xml:space="preserve">[For 2) captive electricity]
</t>
    </r>
    <r>
      <rPr>
        <b/>
        <sz val="11"/>
        <color theme="1"/>
        <rFont val="Arial"/>
        <family val="2"/>
      </rPr>
      <t>In case the captive electricity generation system meets all of the following conditions;</t>
    </r>
    <r>
      <rPr>
        <sz val="11"/>
        <color theme="1"/>
        <rFont val="Arial"/>
        <family val="2"/>
      </rPr>
      <t xml:space="preserve">
 - The system is non-renewable generation system
 - Electricity generation capacity of the system is less than or equal to 15 MW
</t>
    </r>
    <r>
      <rPr>
        <strike/>
        <sz val="11"/>
        <color rgb="FF0070C0"/>
        <rFont val="Arial"/>
        <family val="2"/>
      </rPr>
      <t/>
    </r>
    <phoneticPr fontId="5"/>
  </si>
  <si>
    <r>
      <t xml:space="preserve">Project emissions of project chiller </t>
    </r>
    <r>
      <rPr>
        <i/>
        <sz val="11"/>
        <color theme="1"/>
        <rFont val="Arial"/>
        <family val="2"/>
      </rPr>
      <t>i</t>
    </r>
    <r>
      <rPr>
        <sz val="11"/>
        <color theme="1"/>
        <rFont val="Arial"/>
        <family val="2"/>
      </rPr>
      <t xml:space="preserve"> during the period </t>
    </r>
    <r>
      <rPr>
        <i/>
        <sz val="11"/>
        <color theme="1"/>
        <rFont val="Arial"/>
        <family val="2"/>
      </rPr>
      <t>p</t>
    </r>
    <phoneticPr fontId="4"/>
  </si>
  <si>
    <r>
      <t>tCO</t>
    </r>
    <r>
      <rPr>
        <vertAlign val="subscript"/>
        <sz val="11"/>
        <color theme="1"/>
        <rFont val="Arial"/>
        <family val="2"/>
      </rPr>
      <t>2</t>
    </r>
    <r>
      <rPr>
        <sz val="11"/>
        <color theme="1"/>
        <rFont val="Arial"/>
        <family val="2"/>
      </rPr>
      <t>/p</t>
    </r>
    <phoneticPr fontId="4"/>
  </si>
  <si>
    <t>Monitored
/estimated values</t>
    <phoneticPr fontId="4"/>
  </si>
  <si>
    <t>Monitoring Report Sheet (Calculation Process Sheet) [For Verification]</t>
    <phoneticPr fontId="5"/>
  </si>
  <si>
    <r>
      <t>COP</t>
    </r>
    <r>
      <rPr>
        <vertAlign val="subscript"/>
        <sz val="11"/>
        <rFont val="Arial"/>
        <family val="2"/>
      </rPr>
      <t>RE,i</t>
    </r>
    <r>
      <rPr>
        <sz val="11"/>
        <rFont val="Arial"/>
        <family val="2"/>
      </rPr>
      <t xml:space="preserve"> (x</t>
    </r>
    <r>
      <rPr>
        <sz val="11"/>
        <rFont val="ＭＳ Ｐゴシック"/>
        <family val="3"/>
        <charset val="128"/>
      </rPr>
      <t>≤</t>
    </r>
    <r>
      <rPr>
        <sz val="11"/>
        <rFont val="Arial"/>
        <family val="2"/>
      </rPr>
      <t>600USRt)</t>
    </r>
    <phoneticPr fontId="5"/>
  </si>
  <si>
    <r>
      <t>COP</t>
    </r>
    <r>
      <rPr>
        <vertAlign val="subscript"/>
        <sz val="11"/>
        <rFont val="Arial"/>
        <family val="2"/>
      </rPr>
      <t>RE,i</t>
    </r>
    <r>
      <rPr>
        <sz val="11"/>
        <rFont val="Arial"/>
        <family val="2"/>
      </rPr>
      <t xml:space="preserve"> (600&lt;x</t>
    </r>
    <r>
      <rPr>
        <sz val="11"/>
        <rFont val="ＭＳ Ｐゴシック"/>
        <family val="3"/>
        <charset val="128"/>
      </rPr>
      <t>≤</t>
    </r>
    <r>
      <rPr>
        <sz val="11"/>
        <rFont val="Arial"/>
        <family val="2"/>
      </rPr>
      <t>800USRt)</t>
    </r>
    <phoneticPr fontId="5"/>
  </si>
  <si>
    <r>
      <t>COP</t>
    </r>
    <r>
      <rPr>
        <vertAlign val="subscript"/>
        <sz val="11"/>
        <rFont val="Arial"/>
        <family val="2"/>
      </rPr>
      <t>RE,i</t>
    </r>
    <r>
      <rPr>
        <sz val="11"/>
        <rFont val="Arial"/>
        <family val="2"/>
      </rPr>
      <t xml:space="preserve"> (800&lt;x</t>
    </r>
    <r>
      <rPr>
        <sz val="11"/>
        <rFont val="ＭＳ Ｐゴシック"/>
        <family val="3"/>
        <charset val="128"/>
      </rPr>
      <t>≤</t>
    </r>
    <r>
      <rPr>
        <sz val="11"/>
        <rFont val="Arial"/>
        <family val="2"/>
      </rPr>
      <t>1600USRt)</t>
    </r>
    <phoneticPr fontId="5"/>
  </si>
  <si>
    <t>Monitoring Spreadsheet: JCM_TH_AM012_ver01.0</t>
    <phoneticPr fontId="5"/>
  </si>
  <si>
    <t>(1)</t>
    <phoneticPr fontId="5"/>
  </si>
  <si>
    <r>
      <t>FL</t>
    </r>
    <r>
      <rPr>
        <vertAlign val="subscript"/>
        <sz val="11"/>
        <rFont val="Arial"/>
        <family val="2"/>
      </rPr>
      <t>IN,i,p</t>
    </r>
    <phoneticPr fontId="5"/>
  </si>
  <si>
    <r>
      <t xml:space="preserve">Total amount of inlet solution to the evaporator </t>
    </r>
    <r>
      <rPr>
        <i/>
        <sz val="11"/>
        <rFont val="Arial"/>
        <family val="2"/>
      </rPr>
      <t>i</t>
    </r>
    <r>
      <rPr>
        <sz val="11"/>
        <rFont val="Arial"/>
        <family val="2"/>
      </rPr>
      <t xml:space="preserve"> during the period </t>
    </r>
    <r>
      <rPr>
        <i/>
        <sz val="11"/>
        <rFont val="Arial"/>
        <family val="2"/>
      </rPr>
      <t>p</t>
    </r>
    <phoneticPr fontId="5"/>
  </si>
  <si>
    <t>t/p</t>
    <phoneticPr fontId="5"/>
  </si>
  <si>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33"/>
  </si>
  <si>
    <r>
      <t>EV</t>
    </r>
    <r>
      <rPr>
        <vertAlign val="subscript"/>
        <sz val="11"/>
        <rFont val="Arial"/>
        <family val="2"/>
      </rPr>
      <t>tot,i,p</t>
    </r>
    <phoneticPr fontId="5"/>
  </si>
  <si>
    <r>
      <t xml:space="preserve">Total amount of evaporation from supplied solution by the project evaporator </t>
    </r>
    <r>
      <rPr>
        <i/>
        <sz val="11"/>
        <rFont val="Arial"/>
        <family val="2"/>
      </rPr>
      <t>i</t>
    </r>
    <r>
      <rPr>
        <sz val="11"/>
        <rFont val="Arial"/>
        <family val="2"/>
      </rPr>
      <t xml:space="preserve"> during the period </t>
    </r>
    <r>
      <rPr>
        <i/>
        <sz val="11"/>
        <rFont val="Arial"/>
        <family val="2"/>
      </rPr>
      <t>p</t>
    </r>
    <phoneticPr fontId="5"/>
  </si>
  <si>
    <t xml:space="preserve">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EVtot,i,p can be also identified by the difference between measured total amount of inlet solution to the evaporator i during the period p and measured total amount of outlet solution from the evaporator i during the period p </t>
    <phoneticPr fontId="33"/>
  </si>
  <si>
    <t>(3)</t>
  </si>
  <si>
    <r>
      <t>SC</t>
    </r>
    <r>
      <rPr>
        <vertAlign val="subscript"/>
        <sz val="11"/>
        <rFont val="Arial"/>
        <family val="2"/>
      </rPr>
      <t>PJ,i,p</t>
    </r>
    <phoneticPr fontId="5"/>
  </si>
  <si>
    <r>
      <t xml:space="preserve">Project steam consumption by the project evaporator </t>
    </r>
    <r>
      <rPr>
        <i/>
        <sz val="11"/>
        <rFont val="Arial"/>
        <family val="2"/>
      </rPr>
      <t>i</t>
    </r>
    <r>
      <rPr>
        <sz val="11"/>
        <rFont val="Arial"/>
        <family val="2"/>
      </rPr>
      <t xml:space="preserve"> during the period </t>
    </r>
    <r>
      <rPr>
        <i/>
        <sz val="11"/>
        <rFont val="Arial"/>
        <family val="2"/>
      </rPr>
      <t>p</t>
    </r>
    <phoneticPr fontId="5"/>
  </si>
  <si>
    <t>(4)</t>
    <phoneticPr fontId="5"/>
  </si>
  <si>
    <r>
      <t>EC</t>
    </r>
    <r>
      <rPr>
        <vertAlign val="subscript"/>
        <sz val="11"/>
        <rFont val="Arial"/>
        <family val="2"/>
      </rPr>
      <t>PJ,p</t>
    </r>
    <phoneticPr fontId="5"/>
  </si>
  <si>
    <r>
      <t xml:space="preserve">Electricity consumption of the project evaporator </t>
    </r>
    <r>
      <rPr>
        <i/>
        <sz val="11"/>
        <rFont val="Arial"/>
        <family val="2"/>
      </rPr>
      <t>i</t>
    </r>
    <r>
      <rPr>
        <sz val="11"/>
        <rFont val="Arial"/>
        <family val="2"/>
      </rPr>
      <t xml:space="preserve"> during the period </t>
    </r>
    <r>
      <rPr>
        <i/>
        <sz val="11"/>
        <rFont val="Arial"/>
        <family val="2"/>
      </rPr>
      <t>p</t>
    </r>
    <phoneticPr fontId="5"/>
  </si>
  <si>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5"/>
  </si>
  <si>
    <t xml:space="preserve">Table 1-annex: Parameters to be monitored ex post (in case of EFelec is calculated from measured data) </t>
    <phoneticPr fontId="5"/>
  </si>
  <si>
    <t>(3)</t>
    <phoneticPr fontId="33"/>
  </si>
  <si>
    <r>
      <t>FC</t>
    </r>
    <r>
      <rPr>
        <i/>
        <vertAlign val="subscript"/>
        <sz val="11"/>
        <rFont val="Arial"/>
        <family val="2"/>
      </rPr>
      <t>PJ,p</t>
    </r>
    <phoneticPr fontId="5"/>
  </si>
  <si>
    <r>
      <t xml:space="preserve">Amount of fuel input for power generation during the period </t>
    </r>
    <r>
      <rPr>
        <i/>
        <sz val="11"/>
        <rFont val="Arial"/>
        <family val="2"/>
      </rPr>
      <t>p</t>
    </r>
    <phoneticPr fontId="5"/>
  </si>
  <si>
    <t>For
Case 2), Option b); and
Case 3), Option c)</t>
    <phoneticPr fontId="5"/>
  </si>
  <si>
    <t>(4)</t>
    <phoneticPr fontId="33"/>
  </si>
  <si>
    <r>
      <t>EG</t>
    </r>
    <r>
      <rPr>
        <i/>
        <vertAlign val="subscript"/>
        <sz val="11"/>
        <rFont val="Arial"/>
        <family val="2"/>
      </rPr>
      <t>PJ,p</t>
    </r>
    <phoneticPr fontId="5"/>
  </si>
  <si>
    <r>
      <t xml:space="preserve">Amount of electricity generated during the period </t>
    </r>
    <r>
      <rPr>
        <i/>
        <sz val="11"/>
        <rFont val="Arial"/>
        <family val="2"/>
      </rPr>
      <t>p</t>
    </r>
    <phoneticPr fontId="5"/>
  </si>
  <si>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5"/>
  </si>
  <si>
    <r>
      <t>EF</t>
    </r>
    <r>
      <rPr>
        <i/>
        <vertAlign val="subscript"/>
        <sz val="11"/>
        <rFont val="Arial"/>
        <family val="2"/>
      </rPr>
      <t>elec</t>
    </r>
    <phoneticPr fontId="5"/>
  </si>
  <si>
    <r>
      <t>CO</t>
    </r>
    <r>
      <rPr>
        <vertAlign val="subscript"/>
        <sz val="11"/>
        <rFont val="Arial"/>
        <family val="2"/>
      </rPr>
      <t>2</t>
    </r>
    <r>
      <rPr>
        <sz val="11"/>
        <rFont val="Arial"/>
        <family val="2"/>
      </rPr>
      <t xml:space="preserve"> emission factor for consumed electricity
</t>
    </r>
    <r>
      <rPr>
        <b/>
        <sz val="11"/>
        <rFont val="Arial"/>
        <family val="2"/>
      </rPr>
      <t>For Case 1)</t>
    </r>
    <phoneticPr fontId="5"/>
  </si>
  <si>
    <r>
      <t>CO</t>
    </r>
    <r>
      <rPr>
        <vertAlign val="subscript"/>
        <sz val="11"/>
        <rFont val="Arial"/>
        <family val="2"/>
      </rPr>
      <t>2</t>
    </r>
    <r>
      <rPr>
        <sz val="11"/>
        <rFont val="Arial"/>
        <family val="2"/>
      </rPr>
      <t xml:space="preserve"> emission factor for consumed electricity
</t>
    </r>
    <r>
      <rPr>
        <b/>
        <sz val="11"/>
        <rFont val="Arial"/>
        <family val="2"/>
      </rPr>
      <t>For
Case 2), Option a); and</t>
    </r>
    <r>
      <rPr>
        <sz val="11"/>
        <rFont val="Arial"/>
        <family val="2"/>
      </rPr>
      <t xml:space="preserve">
</t>
    </r>
    <r>
      <rPr>
        <b/>
        <sz val="11"/>
        <rFont val="Arial"/>
        <family val="2"/>
      </rPr>
      <t>Case 3), Option b)</t>
    </r>
    <phoneticPr fontId="5"/>
  </si>
  <si>
    <t>Power generation efficiency obtained from manufacturer's specification</t>
    <phoneticPr fontId="5"/>
  </si>
  <si>
    <t>Calculated</t>
    <phoneticPr fontId="5"/>
  </si>
  <si>
    <r>
      <t>CO</t>
    </r>
    <r>
      <rPr>
        <vertAlign val="subscript"/>
        <sz val="11"/>
        <rFont val="Arial"/>
        <family val="2"/>
      </rPr>
      <t>2</t>
    </r>
    <r>
      <rPr>
        <sz val="11"/>
        <rFont val="Arial"/>
        <family val="2"/>
      </rPr>
      <t xml:space="preserve"> emission factor for consumed electricity
</t>
    </r>
    <r>
      <rPr>
        <b/>
        <sz val="11"/>
        <rFont val="Arial"/>
        <family val="2"/>
      </rPr>
      <t>For
Case 2), Option b); and</t>
    </r>
    <r>
      <rPr>
        <sz val="11"/>
        <rFont val="Arial"/>
        <family val="2"/>
      </rPr>
      <t xml:space="preserve">
</t>
    </r>
    <r>
      <rPr>
        <b/>
        <sz val="11"/>
        <rFont val="Arial"/>
        <family val="2"/>
      </rPr>
      <t>Case 3), Option c)</t>
    </r>
    <phoneticPr fontId="5"/>
  </si>
  <si>
    <t>The power generation efficiency calculated from monitored data of the amount of fuel input for power generation and the amount of electricity generated</t>
    <phoneticPr fontId="5"/>
  </si>
  <si>
    <r>
      <t xml:space="preserve">CO2 emission factor for consumed electricity
</t>
    </r>
    <r>
      <rPr>
        <b/>
        <sz val="11"/>
        <rFont val="Arial"/>
        <family val="2"/>
      </rPr>
      <t xml:space="preserve">For Case 2), in case the captive electricity generation system meets all of the following conditions:
</t>
    </r>
    <r>
      <rPr>
        <sz val="11"/>
        <rFont val="Arial"/>
        <family val="2"/>
      </rPr>
      <t xml:space="preserve"> - The system is non-renewable generation system; and
 - Electricity generation capacity of the system is less than or equal to 15 MW</t>
    </r>
    <phoneticPr fontId="5"/>
  </si>
  <si>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5"/>
  </si>
  <si>
    <t>The evidence stating information relevant to the value of emission factor (e.g. data of power generation, type of power plant, type of fossil fuel, period of time)</t>
    <phoneticPr fontId="5"/>
  </si>
  <si>
    <r>
      <t>η</t>
    </r>
    <r>
      <rPr>
        <vertAlign val="subscript"/>
        <sz val="11"/>
        <rFont val="Arial"/>
        <family val="2"/>
      </rPr>
      <t>PJh</t>
    </r>
    <phoneticPr fontId="5"/>
  </si>
  <si>
    <t>Efficiency of the project boiler for steam supply</t>
    <phoneticPr fontId="5"/>
  </si>
  <si>
    <t>-</t>
    <phoneticPr fontId="33"/>
  </si>
  <si>
    <t>Default value</t>
    <phoneticPr fontId="5"/>
  </si>
  <si>
    <t>Input on "MPS
(input_separate)"</t>
  </si>
  <si>
    <r>
      <t>CO</t>
    </r>
    <r>
      <rPr>
        <vertAlign val="subscript"/>
        <sz val="11"/>
        <rFont val="Arial"/>
        <family val="2"/>
      </rPr>
      <t>2</t>
    </r>
    <r>
      <rPr>
        <sz val="11"/>
        <rFont val="Arial"/>
        <family val="2"/>
      </rPr>
      <t xml:space="preserve"> emission factor for the fuel consumed by the project boiler for heating energy generation </t>
    </r>
    <phoneticPr fontId="5"/>
  </si>
  <si>
    <t xml:space="preserve">The most recent value available at the time of validation is applied and fixed for the monitoring period thereafter. </t>
    <phoneticPr fontId="5"/>
  </si>
  <si>
    <r>
      <t>h</t>
    </r>
    <r>
      <rPr>
        <vertAlign val="subscript"/>
        <sz val="11"/>
        <rFont val="Arial"/>
        <family val="2"/>
      </rPr>
      <t>steam,i</t>
    </r>
    <phoneticPr fontId="5"/>
  </si>
  <si>
    <r>
      <t xml:space="preserve">Specific enthalpy of supplied steam to the project evaporator </t>
    </r>
    <r>
      <rPr>
        <i/>
        <sz val="11"/>
        <rFont val="Arial"/>
        <family val="2"/>
      </rPr>
      <t>i</t>
    </r>
    <phoneticPr fontId="5"/>
  </si>
  <si>
    <t>MJ/t</t>
    <phoneticPr fontId="5"/>
  </si>
  <si>
    <t xml:space="preserve">The value is calculated based on steam table using the values in operating manual or a value displayed on the control panel at factory at the time of validation. The value is fixed for the monitoring period. </t>
    <phoneticPr fontId="33"/>
  </si>
  <si>
    <r>
      <t>T</t>
    </r>
    <r>
      <rPr>
        <vertAlign val="subscript"/>
        <sz val="11"/>
        <rFont val="Arial"/>
        <family val="2"/>
      </rPr>
      <t>inlet</t>
    </r>
    <phoneticPr fontId="5"/>
  </si>
  <si>
    <t>Inlet water temperature for the steam generation</t>
    <phoneticPr fontId="5"/>
  </si>
  <si>
    <t>N/A</t>
    <phoneticPr fontId="33"/>
  </si>
  <si>
    <r>
      <t>LH</t>
    </r>
    <r>
      <rPr>
        <vertAlign val="subscript"/>
        <sz val="11"/>
        <rFont val="Arial"/>
        <family val="2"/>
      </rPr>
      <t>HT,i</t>
    </r>
    <phoneticPr fontId="5"/>
  </si>
  <si>
    <r>
      <t xml:space="preserve">Specific latent heat of the heating temperature of the supplied vapor to the project evaporator </t>
    </r>
    <r>
      <rPr>
        <i/>
        <sz val="11"/>
        <rFont val="Arial"/>
        <family val="2"/>
      </rPr>
      <t>i</t>
    </r>
    <r>
      <rPr>
        <sz val="11"/>
        <rFont val="Arial"/>
        <family val="2"/>
      </rPr>
      <t xml:space="preserve"> </t>
    </r>
    <phoneticPr fontId="5"/>
  </si>
  <si>
    <t>SR</t>
    <phoneticPr fontId="5"/>
  </si>
  <si>
    <t>Suction ratio of ejector in the reference evaporator with thermal vapor recompression</t>
    <phoneticPr fontId="5"/>
  </si>
  <si>
    <t>Default value is set in a conservative manner</t>
    <phoneticPr fontId="5"/>
  </si>
  <si>
    <t>SPH</t>
    <phoneticPr fontId="5"/>
  </si>
  <si>
    <t>Specific heat capacity of water</t>
    <phoneticPr fontId="5"/>
  </si>
  <si>
    <t>MJ/(t K)</t>
    <phoneticPr fontId="5"/>
  </si>
  <si>
    <r>
      <t>T</t>
    </r>
    <r>
      <rPr>
        <vertAlign val="subscript"/>
        <sz val="11"/>
        <rFont val="Arial"/>
        <family val="2"/>
      </rPr>
      <t>LS,i</t>
    </r>
    <phoneticPr fontId="5"/>
  </si>
  <si>
    <r>
      <t xml:space="preserve">Temperature of the supplied solution to the project evaporator </t>
    </r>
    <r>
      <rPr>
        <i/>
        <sz val="11"/>
        <rFont val="Arial"/>
        <family val="2"/>
      </rPr>
      <t>i</t>
    </r>
    <phoneticPr fontId="5"/>
  </si>
  <si>
    <t>The value is fixed based on operating manual or a value displayed on the control panel at factory during the monitoring period.</t>
    <phoneticPr fontId="5"/>
  </si>
  <si>
    <r>
      <t>T</t>
    </r>
    <r>
      <rPr>
        <vertAlign val="subscript"/>
        <sz val="11"/>
        <rFont val="Arial"/>
        <family val="2"/>
      </rPr>
      <t>EV,i</t>
    </r>
    <phoneticPr fontId="5"/>
  </si>
  <si>
    <r>
      <t xml:space="preserve">Evaporation temperature of the solution at the project evaporator </t>
    </r>
    <r>
      <rPr>
        <i/>
        <sz val="11"/>
        <rFont val="Arial"/>
        <family val="2"/>
      </rPr>
      <t>i</t>
    </r>
    <phoneticPr fontId="5"/>
  </si>
  <si>
    <r>
      <t>LH</t>
    </r>
    <r>
      <rPr>
        <vertAlign val="subscript"/>
        <sz val="11"/>
        <rFont val="Arial"/>
        <family val="2"/>
      </rPr>
      <t>EV,i</t>
    </r>
    <phoneticPr fontId="5"/>
  </si>
  <si>
    <r>
      <t xml:space="preserve">Specific latent heat of the evaporation temperature of solution at the project evaporator </t>
    </r>
    <r>
      <rPr>
        <i/>
        <sz val="11"/>
        <rFont val="Arial"/>
        <family val="2"/>
      </rPr>
      <t>i</t>
    </r>
    <phoneticPr fontId="5"/>
  </si>
  <si>
    <r>
      <t>η</t>
    </r>
    <r>
      <rPr>
        <i/>
        <vertAlign val="subscript"/>
        <sz val="11"/>
        <rFont val="Arial"/>
        <family val="2"/>
      </rPr>
      <t>elec</t>
    </r>
    <phoneticPr fontId="5"/>
  </si>
  <si>
    <t>For
Case 2), Option a); and
Case 3), Option b)</t>
    <phoneticPr fontId="5"/>
  </si>
  <si>
    <r>
      <t>NCV</t>
    </r>
    <r>
      <rPr>
        <i/>
        <vertAlign val="subscript"/>
        <sz val="11"/>
        <rFont val="Arial"/>
        <family val="2"/>
      </rPr>
      <t>fuel</t>
    </r>
    <phoneticPr fontId="5"/>
  </si>
  <si>
    <r>
      <t>EF</t>
    </r>
    <r>
      <rPr>
        <i/>
        <vertAlign val="subscript"/>
        <sz val="11"/>
        <rFont val="Arial"/>
        <family val="2"/>
      </rPr>
      <t>fuel</t>
    </r>
    <phoneticPr fontId="5"/>
  </si>
  <si>
    <t>For
Case 2), Options a) and b); and
Case 3), Options b) and c)</t>
    <phoneticPr fontId="5"/>
  </si>
  <si>
    <t>Based on the amount of transaction which is measured directly using measuring equipments (Data used: commercial evidence such as invoices)</t>
    <phoneticPr fontId="5"/>
  </si>
  <si>
    <t>Based on the actual measurement using measuring equipments (Data used: measured values)</t>
    <phoneticPr fontId="5"/>
  </si>
  <si>
    <r>
      <t xml:space="preserve">Parameters to be monitored </t>
    </r>
    <r>
      <rPr>
        <b/>
        <i/>
        <sz val="11"/>
        <color theme="0"/>
        <rFont val="Arial"/>
        <family val="2"/>
      </rPr>
      <t>ex post</t>
    </r>
    <phoneticPr fontId="4"/>
  </si>
  <si>
    <r>
      <t xml:space="preserve">Parameters to be fixed </t>
    </r>
    <r>
      <rPr>
        <b/>
        <i/>
        <sz val="11"/>
        <color theme="0"/>
        <rFont val="Arial"/>
        <family val="2"/>
      </rPr>
      <t>ex ante</t>
    </r>
    <phoneticPr fontId="5"/>
  </si>
  <si>
    <r>
      <rPr>
        <b/>
        <i/>
        <sz val="11"/>
        <color theme="0"/>
        <rFont val="Arial"/>
        <family val="2"/>
      </rPr>
      <t>Ex-ante</t>
    </r>
    <r>
      <rPr>
        <b/>
        <sz val="11"/>
        <color theme="0"/>
        <rFont val="Arial"/>
        <family val="2"/>
      </rPr>
      <t xml:space="preserve"> estimation of CO</t>
    </r>
    <r>
      <rPr>
        <b/>
        <vertAlign val="subscript"/>
        <sz val="11"/>
        <color theme="0"/>
        <rFont val="Arial"/>
        <family val="2"/>
      </rPr>
      <t>2</t>
    </r>
    <r>
      <rPr>
        <b/>
        <sz val="11"/>
        <color theme="0"/>
        <rFont val="Arial"/>
        <family val="2"/>
      </rPr>
      <t xml:space="preserve"> emission reductions</t>
    </r>
    <phoneticPr fontId="5"/>
  </si>
  <si>
    <t xml:space="preserve"> i</t>
    <phoneticPr fontId="33"/>
  </si>
  <si>
    <r>
      <t>EE</t>
    </r>
    <r>
      <rPr>
        <vertAlign val="subscript"/>
        <sz val="11"/>
        <rFont val="Arial"/>
        <family val="2"/>
      </rPr>
      <t>fuel</t>
    </r>
    <phoneticPr fontId="5"/>
  </si>
  <si>
    <r>
      <t>SC</t>
    </r>
    <r>
      <rPr>
        <vertAlign val="subscript"/>
        <sz val="11"/>
        <rFont val="Arial"/>
        <family val="2"/>
      </rPr>
      <t>RE,i,p</t>
    </r>
    <phoneticPr fontId="5"/>
  </si>
  <si>
    <r>
      <t>RE</t>
    </r>
    <r>
      <rPr>
        <i/>
        <vertAlign val="subscript"/>
        <sz val="11"/>
        <rFont val="Arial"/>
        <family val="2"/>
      </rPr>
      <t>i,j,p</t>
    </r>
    <phoneticPr fontId="5"/>
  </si>
  <si>
    <r>
      <t>PE</t>
    </r>
    <r>
      <rPr>
        <i/>
        <vertAlign val="subscript"/>
        <sz val="11"/>
        <rFont val="Arial"/>
        <family val="2"/>
      </rPr>
      <t>i,j,p</t>
    </r>
    <phoneticPr fontId="5"/>
  </si>
  <si>
    <r>
      <t>ER</t>
    </r>
    <r>
      <rPr>
        <i/>
        <vertAlign val="subscript"/>
        <sz val="11"/>
        <rFont val="Arial"/>
        <family val="2"/>
      </rPr>
      <t>i,j,p</t>
    </r>
    <phoneticPr fontId="5"/>
  </si>
  <si>
    <t xml:space="preserve">Identification number of evaporators </t>
    <phoneticPr fontId="4"/>
  </si>
  <si>
    <r>
      <t xml:space="preserve">Total amount of inlet solution to the evaporator </t>
    </r>
    <r>
      <rPr>
        <i/>
        <sz val="11"/>
        <rFont val="Arial"/>
        <family val="2"/>
      </rPr>
      <t>i</t>
    </r>
    <r>
      <rPr>
        <sz val="11"/>
        <rFont val="Arial"/>
        <family val="2"/>
      </rPr>
      <t xml:space="preserve"> during the period p</t>
    </r>
    <phoneticPr fontId="4"/>
  </si>
  <si>
    <r>
      <t xml:space="preserve">Total amount of the evaporation from supplied solution by the project evaporator </t>
    </r>
    <r>
      <rPr>
        <i/>
        <sz val="11"/>
        <rFont val="Arial"/>
        <family val="2"/>
      </rPr>
      <t>i</t>
    </r>
    <r>
      <rPr>
        <sz val="11"/>
        <rFont val="Arial"/>
        <family val="2"/>
      </rPr>
      <t xml:space="preserve"> during the period </t>
    </r>
    <r>
      <rPr>
        <i/>
        <sz val="11"/>
        <rFont val="Arial"/>
        <family val="2"/>
      </rPr>
      <t>p</t>
    </r>
    <phoneticPr fontId="5"/>
  </si>
  <si>
    <r>
      <t>CO</t>
    </r>
    <r>
      <rPr>
        <vertAlign val="subscript"/>
        <sz val="11"/>
        <rFont val="Arial"/>
        <family val="2"/>
      </rPr>
      <t>2</t>
    </r>
    <r>
      <rPr>
        <sz val="11"/>
        <rFont val="Arial"/>
        <family val="2"/>
      </rPr>
      <t xml:space="preserve"> emission factor for consumed electricity
</t>
    </r>
    <r>
      <rPr>
        <b/>
        <sz val="11"/>
        <rFont val="Arial"/>
        <family val="2"/>
      </rPr>
      <t>For
Case 2), Option a); and
Case 3), Option b)</t>
    </r>
    <phoneticPr fontId="5"/>
  </si>
  <si>
    <r>
      <t>CO</t>
    </r>
    <r>
      <rPr>
        <vertAlign val="subscript"/>
        <sz val="11"/>
        <rFont val="Arial"/>
        <family val="2"/>
      </rPr>
      <t>2</t>
    </r>
    <r>
      <rPr>
        <sz val="11"/>
        <rFont val="Arial"/>
        <family val="2"/>
      </rPr>
      <t xml:space="preserve"> emission factor for consumed electricity
</t>
    </r>
    <r>
      <rPr>
        <b/>
        <sz val="11"/>
        <rFont val="Arial"/>
        <family val="2"/>
      </rPr>
      <t>For
Case 2), Option b); and
Case 3), Option c)</t>
    </r>
    <phoneticPr fontId="5"/>
  </si>
  <si>
    <r>
      <t>CO</t>
    </r>
    <r>
      <rPr>
        <vertAlign val="subscript"/>
        <sz val="11"/>
        <rFont val="Arial"/>
        <family val="2"/>
      </rPr>
      <t>2</t>
    </r>
    <r>
      <rPr>
        <sz val="11"/>
        <rFont val="Arial"/>
        <family val="2"/>
      </rPr>
      <t xml:space="preserve"> emission factor for consumed electricity
</t>
    </r>
    <r>
      <rPr>
        <b/>
        <sz val="11"/>
        <rFont val="Arial"/>
        <family val="2"/>
      </rPr>
      <t>For Case 2), in case the captive electricity generation system meets all of the following conditions:</t>
    </r>
    <r>
      <rPr>
        <sz val="11"/>
        <rFont val="Arial"/>
        <family val="2"/>
      </rPr>
      <t xml:space="preserve">
 - The system is non-renewable generation system; and
 - Electricity generation capacity of the system is less than or equal to 15 MW</t>
    </r>
    <phoneticPr fontId="5"/>
  </si>
  <si>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4"/>
  </si>
  <si>
    <r>
      <t xml:space="preserve">Specific latent heat of the heating temperature of the supplied vapor to the project evaporator </t>
    </r>
    <r>
      <rPr>
        <i/>
        <sz val="11"/>
        <rFont val="Arial"/>
        <family val="2"/>
      </rPr>
      <t>i</t>
    </r>
    <phoneticPr fontId="5"/>
  </si>
  <si>
    <r>
      <t xml:space="preserve">Reference steam consumption by the reference evaporator </t>
    </r>
    <r>
      <rPr>
        <i/>
        <sz val="11"/>
        <rFont val="Arial"/>
        <family val="2"/>
      </rPr>
      <t>i</t>
    </r>
    <r>
      <rPr>
        <sz val="11"/>
        <rFont val="Arial"/>
        <family val="2"/>
      </rPr>
      <t xml:space="preserve"> during the period </t>
    </r>
    <r>
      <rPr>
        <i/>
        <sz val="11"/>
        <rFont val="Arial"/>
        <family val="2"/>
      </rPr>
      <t>p</t>
    </r>
    <phoneticPr fontId="5"/>
  </si>
  <si>
    <r>
      <t xml:space="preserve">Reference emissions by the reference evaporator </t>
    </r>
    <r>
      <rPr>
        <i/>
        <sz val="11"/>
        <rFont val="Arial"/>
        <family val="2"/>
      </rPr>
      <t>i</t>
    </r>
    <r>
      <rPr>
        <sz val="11"/>
        <rFont val="Arial"/>
        <family val="2"/>
      </rPr>
      <t xml:space="preserve"> during the period </t>
    </r>
    <r>
      <rPr>
        <i/>
        <sz val="11"/>
        <rFont val="Arial"/>
        <family val="2"/>
      </rPr>
      <t>p</t>
    </r>
    <phoneticPr fontId="33"/>
  </si>
  <si>
    <r>
      <t xml:space="preserve">Project emissions by the project evaporator </t>
    </r>
    <r>
      <rPr>
        <i/>
        <sz val="11"/>
        <rFont val="Arial"/>
        <family val="2"/>
      </rPr>
      <t>i</t>
    </r>
    <r>
      <rPr>
        <sz val="11"/>
        <rFont val="Arial"/>
        <family val="2"/>
      </rPr>
      <t xml:space="preserve"> during the period </t>
    </r>
    <r>
      <rPr>
        <i/>
        <sz val="11"/>
        <rFont val="Arial"/>
        <family val="2"/>
      </rPr>
      <t>p</t>
    </r>
    <phoneticPr fontId="33"/>
  </si>
  <si>
    <r>
      <t xml:space="preserve">Emission reductions  by the project evaporator </t>
    </r>
    <r>
      <rPr>
        <i/>
        <sz val="11"/>
        <rFont val="Arial"/>
        <family val="2"/>
      </rPr>
      <t>i</t>
    </r>
    <r>
      <rPr>
        <sz val="11"/>
        <rFont val="Arial"/>
        <family val="2"/>
      </rPr>
      <t xml:space="preserve"> during the period </t>
    </r>
    <r>
      <rPr>
        <i/>
        <sz val="11"/>
        <rFont val="Arial"/>
        <family val="2"/>
      </rPr>
      <t>p</t>
    </r>
    <phoneticPr fontId="33"/>
  </si>
  <si>
    <t>n/a</t>
    <phoneticPr fontId="33"/>
  </si>
  <si>
    <t>t/p</t>
  </si>
  <si>
    <r>
      <t>tCO</t>
    </r>
    <r>
      <rPr>
        <vertAlign val="subscript"/>
        <sz val="11"/>
        <rFont val="Arial"/>
        <family val="2"/>
      </rPr>
      <t>2</t>
    </r>
    <r>
      <rPr>
        <sz val="11"/>
        <rFont val="Arial"/>
        <family val="2"/>
      </rPr>
      <t>/p</t>
    </r>
    <phoneticPr fontId="33"/>
  </si>
  <si>
    <t>Estimated value</t>
    <phoneticPr fontId="33"/>
  </si>
  <si>
    <r>
      <t xml:space="preserve">Emission reductions during the period </t>
    </r>
    <r>
      <rPr>
        <i/>
        <sz val="11"/>
        <rFont val="Arial"/>
        <family val="2"/>
      </rPr>
      <t>p</t>
    </r>
    <phoneticPr fontId="5"/>
  </si>
  <si>
    <r>
      <t>ER</t>
    </r>
    <r>
      <rPr>
        <vertAlign val="subscript"/>
        <sz val="11"/>
        <rFont val="Arial"/>
        <family val="2"/>
      </rPr>
      <t>p</t>
    </r>
    <phoneticPr fontId="5"/>
  </si>
  <si>
    <r>
      <t xml:space="preserve">Reference emissions during the period </t>
    </r>
    <r>
      <rPr>
        <i/>
        <sz val="11"/>
        <rFont val="Arial"/>
        <family val="2"/>
      </rPr>
      <t>p</t>
    </r>
    <phoneticPr fontId="5"/>
  </si>
  <si>
    <r>
      <t>RE</t>
    </r>
    <r>
      <rPr>
        <vertAlign val="subscript"/>
        <sz val="11"/>
        <rFont val="Arial"/>
        <family val="2"/>
      </rPr>
      <t>p</t>
    </r>
    <phoneticPr fontId="5"/>
  </si>
  <si>
    <t>3. Calculations of the project emissions</t>
    <phoneticPr fontId="5"/>
  </si>
  <si>
    <r>
      <t xml:space="preserve">Project emissions during the period </t>
    </r>
    <r>
      <rPr>
        <i/>
        <sz val="11"/>
        <rFont val="Arial"/>
        <family val="2"/>
      </rPr>
      <t>p</t>
    </r>
    <phoneticPr fontId="5"/>
  </si>
  <si>
    <r>
      <t xml:space="preserve">Project emissions during the period </t>
    </r>
    <r>
      <rPr>
        <i/>
        <sz val="11"/>
        <rFont val="Arial"/>
        <family val="2"/>
      </rPr>
      <t>p</t>
    </r>
    <phoneticPr fontId="4"/>
  </si>
  <si>
    <t>Suction ratio of ejector in the reference evaporator with thermal vapor recompression</t>
    <phoneticPr fontId="4"/>
  </si>
  <si>
    <t>---</t>
    <phoneticPr fontId="5"/>
  </si>
  <si>
    <t>Specific heat capacity of water</t>
    <phoneticPr fontId="4"/>
  </si>
  <si>
    <t>MJ/(t K)</t>
    <phoneticPr fontId="4"/>
  </si>
  <si>
    <t>Inlet water temperature for the steam generation</t>
    <phoneticPr fontId="4"/>
  </si>
  <si>
    <r>
      <t>T</t>
    </r>
    <r>
      <rPr>
        <vertAlign val="subscript"/>
        <sz val="11"/>
        <rFont val="Arial"/>
        <family val="2"/>
      </rPr>
      <t>inlet</t>
    </r>
    <phoneticPr fontId="4"/>
  </si>
  <si>
    <t>Leader, Production Strategic Section
KYOWA HAKKO BIO CO., LTD.</t>
    <phoneticPr fontId="4"/>
  </si>
  <si>
    <t>Responsible for reporting monitored data.</t>
    <phoneticPr fontId="4"/>
  </si>
  <si>
    <t xml:space="preserve">Engineering Department Manager
THAI KYOWA BIOTECHNOLOGIES CO.,LTD </t>
    <phoneticPr fontId="4"/>
  </si>
  <si>
    <t>Responsible for data monitoring and archiving the monitored data.</t>
    <phoneticPr fontId="4"/>
  </si>
  <si>
    <t xml:space="preserve">Technical Advisor
THAI KYOWA BIOTECHNOLOGIES CO.,LTD </t>
    <phoneticPr fontId="4"/>
  </si>
  <si>
    <t>Responsible for facilities, equipment adjustments, monitoring.</t>
    <phoneticPr fontId="4"/>
  </si>
  <si>
    <r>
      <t xml:space="preserve">Table 1-annex: Parameters monitored </t>
    </r>
    <r>
      <rPr>
        <b/>
        <i/>
        <sz val="11"/>
        <rFont val="Arial"/>
        <family val="2"/>
      </rPr>
      <t>ex post</t>
    </r>
    <r>
      <rPr>
        <b/>
        <sz val="11"/>
        <rFont val="Arial"/>
        <family val="2"/>
      </rPr>
      <t xml:space="preserve"> (in case of EFelec is calculated from measured data) </t>
    </r>
    <phoneticPr fontId="5"/>
  </si>
  <si>
    <r>
      <t xml:space="preserve">Table3: </t>
    </r>
    <r>
      <rPr>
        <b/>
        <i/>
        <sz val="11"/>
        <color rgb="FF000000"/>
        <rFont val="Arial"/>
        <family val="2"/>
      </rPr>
      <t>Ex-post</t>
    </r>
    <r>
      <rPr>
        <b/>
        <sz val="11"/>
        <color indexed="8"/>
        <rFont val="Arial"/>
        <family val="2"/>
      </rPr>
      <t xml:space="preserve"> calculation of CO</t>
    </r>
    <r>
      <rPr>
        <b/>
        <vertAlign val="subscript"/>
        <sz val="11"/>
        <color rgb="FF000000"/>
        <rFont val="Arial"/>
        <family val="2"/>
      </rPr>
      <t>2</t>
    </r>
    <r>
      <rPr>
        <b/>
        <sz val="11"/>
        <color indexed="8"/>
        <rFont val="Arial"/>
        <family val="2"/>
      </rPr>
      <t xml:space="preserve"> emission reductions</t>
    </r>
    <phoneticPr fontId="5"/>
  </si>
  <si>
    <r>
      <t xml:space="preserve">Parameters monitored </t>
    </r>
    <r>
      <rPr>
        <b/>
        <i/>
        <sz val="11"/>
        <color theme="0"/>
        <rFont val="Arial"/>
        <family val="2"/>
      </rPr>
      <t>ex post</t>
    </r>
    <phoneticPr fontId="4"/>
  </si>
  <si>
    <r>
      <t xml:space="preserve">Parameters fixed </t>
    </r>
    <r>
      <rPr>
        <b/>
        <i/>
        <sz val="11"/>
        <color theme="0"/>
        <rFont val="Arial"/>
        <family val="2"/>
      </rPr>
      <t>ex ante</t>
    </r>
    <phoneticPr fontId="5"/>
  </si>
  <si>
    <r>
      <rPr>
        <b/>
        <i/>
        <sz val="11"/>
        <color theme="0"/>
        <rFont val="Arial"/>
        <family val="2"/>
      </rPr>
      <t xml:space="preserve">Ex-post </t>
    </r>
    <r>
      <rPr>
        <b/>
        <sz val="11"/>
        <color theme="0"/>
        <rFont val="Arial"/>
        <family val="2"/>
      </rPr>
      <t>calculation of emissions</t>
    </r>
    <phoneticPr fontId="5"/>
  </si>
  <si>
    <t>Efelec</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</si>
</sst>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Red]\-#,##0\ "/>
    <numFmt numFmtId="177" formatCode="#,##0.000_ ;[Red]\-#,##0.000\ "/>
    <numFmt numFmtId="178" formatCode="0.00_ "/>
    <numFmt numFmtId="179" formatCode="#,##0.00_ ;[Red]\-#,##0.00\ "/>
    <numFmt numFmtId="180" formatCode="0.00_ ;[Red]\-0.00\ "/>
    <numFmt numFmtId="181" formatCode="0.0000_ ;[Red]\-0.0000\ "/>
    <numFmt numFmtId="182" formatCode="0.000_ ;[Red]\-0.000\ "/>
    <numFmt numFmtId="183" formatCode="#,##0.0_ ;[Red]\-#,##0.0\ "/>
    <numFmt numFmtId="184" formatCode="#,##0.0000_ ;[Red]\-#,##0.0000\ "/>
    <numFmt numFmtId="185" formatCode="#,##0.00_ "/>
    <numFmt numFmtId="186" formatCode="#,##0.0000_ "/>
    <numFmt numFmtId="187" formatCode="0.0000_ "/>
    <numFmt numFmtId="188" formatCode="0.000_ "/>
    <numFmt numFmtId="189" formatCode="0.0_ "/>
    <numFmt numFmtId="190" formatCode="0.00_);[Red]\(0.00\)"/>
    <numFmt numFmtId="191" formatCode="#"/>
  </numFmts>
  <fonts count="4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vertAlign val="subscrip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rgb="FFFF0000"/>
      <name val="Arial"/>
      <family val="2"/>
    </font>
    <font>
      <strike/>
      <sz val="11"/>
      <color theme="1"/>
      <name val="Arial"/>
      <family val="2"/>
    </font>
    <font>
      <strike/>
      <sz val="11"/>
      <color rgb="FF0070C0"/>
      <name val="Arial"/>
      <family val="2"/>
    </font>
    <font>
      <sz val="11"/>
      <color theme="1"/>
      <name val="ＭＳ Ｐゴシック"/>
      <family val="3"/>
      <charset val="128"/>
    </font>
    <font>
      <i/>
      <sz val="11"/>
      <color theme="1"/>
      <name val="Arial"/>
      <family val="2"/>
    </font>
    <font>
      <sz val="11"/>
      <name val="ＭＳ Ｐゴシック"/>
      <family val="3"/>
      <charset val="128"/>
    </font>
    <font>
      <sz val="6"/>
      <name val="ＭＳ Ｐゴシック"/>
      <family val="2"/>
      <charset val="128"/>
      <scheme val="minor"/>
    </font>
    <font>
      <i/>
      <vertAlign val="subscript"/>
      <sz val="11"/>
      <name val="Arial"/>
      <family val="2"/>
    </font>
    <font>
      <sz val="11"/>
      <color indexed="10"/>
      <name val="Arial"/>
      <family val="2"/>
    </font>
    <font>
      <b/>
      <vertAlign val="subscript"/>
      <sz val="11"/>
      <color theme="0"/>
      <name val="Arial"/>
      <family val="2"/>
    </font>
    <font>
      <b/>
      <sz val="10"/>
      <color indexed="9"/>
      <name val="Arial"/>
      <family val="2"/>
    </font>
    <font>
      <sz val="11"/>
      <name val="Meiryo UI"/>
      <family val="3"/>
      <charset val="128"/>
    </font>
    <font>
      <b/>
      <i/>
      <sz val="11"/>
      <name val="Arial"/>
      <family val="2"/>
    </font>
    <font>
      <b/>
      <i/>
      <sz val="11"/>
      <color rgb="FF000000"/>
      <name val="Arial"/>
      <family val="2"/>
    </font>
    <font>
      <b/>
      <vertAlign val="subscript"/>
      <sz val="11"/>
      <color rgb="FF000000"/>
      <name val="Arial"/>
      <family val="2"/>
    </font>
  </fonts>
  <fills count="14">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3" tint="0.59996337778862885"/>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theme="1" tint="0.34998626667073579"/>
      </right>
      <top style="thin">
        <color indexed="23"/>
      </top>
      <bottom style="thin">
        <color indexed="23"/>
      </bottom>
      <diagonal/>
    </border>
    <border>
      <left style="thin">
        <color indexed="23"/>
      </left>
      <right style="thin">
        <color indexed="23"/>
      </right>
      <top/>
      <bottom style="thin">
        <color theme="1" tint="0.34998626667073579"/>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indexed="23"/>
      </left>
      <right style="thin">
        <color indexed="23"/>
      </right>
      <top style="thin">
        <color indexed="23"/>
      </top>
      <bottom style="thin">
        <color theme="1" tint="0.34998626667073579"/>
      </bottom>
      <diagonal/>
    </border>
    <border>
      <left style="thin">
        <color indexed="23"/>
      </left>
      <right style="thin">
        <color theme="1" tint="0.34998626667073579"/>
      </right>
      <top style="thin">
        <color indexed="23"/>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thin">
        <color rgb="FF808080"/>
      </left>
      <right style="thin">
        <color rgb="FF808080"/>
      </right>
      <top style="thin">
        <color rgb="FF808080"/>
      </top>
      <bottom style="thin">
        <color rgb="FF808080"/>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1" tint="0.34998626667073579"/>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indexed="23"/>
      </right>
      <top style="thin">
        <color indexed="23"/>
      </top>
      <bottom/>
      <diagonal/>
    </border>
  </borders>
  <cellStyleXfs count="5">
    <xf numFmtId="0" fontId="0" fillId="0" borderId="0">
      <alignment vertical="center"/>
    </xf>
    <xf numFmtId="38" fontId="12" fillId="0" borderId="0" applyFont="0" applyFill="0" applyBorder="0" applyAlignment="0" applyProtection="0">
      <alignment vertical="center"/>
    </xf>
    <xf numFmtId="0" fontId="2" fillId="2"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15">
    <xf numFmtId="0" fontId="0" fillId="0" borderId="0" xfId="0">
      <alignment vertical="center"/>
    </xf>
    <xf numFmtId="0" fontId="3" fillId="0" borderId="0" xfId="0" applyFont="1">
      <alignment vertical="center"/>
    </xf>
    <xf numFmtId="0" fontId="9" fillId="0" borderId="1" xfId="0" applyFont="1" applyBorder="1" applyAlignment="1" applyProtection="1">
      <alignment vertical="center" wrapText="1"/>
      <protection locked="0"/>
    </xf>
    <xf numFmtId="0" fontId="9" fillId="4" borderId="1" xfId="0" applyFont="1" applyFill="1" applyBorder="1" applyAlignment="1" applyProtection="1">
      <alignment vertical="center" wrapText="1"/>
      <protection locked="0"/>
    </xf>
    <xf numFmtId="177" fontId="9" fillId="4" borderId="1" xfId="1" applyNumberFormat="1" applyFont="1" applyFill="1" applyBorder="1" applyAlignment="1" applyProtection="1">
      <alignment horizontal="right" vertical="center"/>
      <protection locked="0"/>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3" fillId="4" borderId="0" xfId="0" applyFont="1" applyFill="1">
      <alignment vertical="center"/>
    </xf>
    <xf numFmtId="0" fontId="9" fillId="0" borderId="2" xfId="0" applyFont="1" applyBorder="1" applyProtection="1">
      <alignment vertical="center"/>
      <protection locked="0"/>
    </xf>
    <xf numFmtId="179" fontId="9" fillId="0" borderId="1" xfId="1" applyNumberFormat="1" applyFont="1" applyFill="1" applyBorder="1" applyProtection="1">
      <alignment vertical="center"/>
      <protection locked="0"/>
    </xf>
    <xf numFmtId="0" fontId="3" fillId="0" borderId="0" xfId="0" applyFont="1" applyAlignment="1">
      <alignment horizontal="right" vertical="center"/>
    </xf>
    <xf numFmtId="177" fontId="22" fillId="4" borderId="1" xfId="1" applyNumberFormat="1" applyFont="1" applyFill="1" applyBorder="1" applyProtection="1">
      <alignment vertical="center"/>
      <protection locked="0"/>
    </xf>
    <xf numFmtId="0" fontId="3" fillId="3" borderId="14" xfId="0" applyFont="1" applyFill="1" applyBorder="1">
      <alignment vertical="center"/>
    </xf>
    <xf numFmtId="0" fontId="3" fillId="3" borderId="11" xfId="0" applyFont="1" applyFill="1" applyBorder="1">
      <alignment vertical="center"/>
    </xf>
    <xf numFmtId="0" fontId="3" fillId="3" borderId="5" xfId="0" applyFont="1" applyFill="1" applyBorder="1">
      <alignment vertical="center"/>
    </xf>
    <xf numFmtId="0" fontId="3" fillId="10" borderId="6" xfId="0" applyFont="1" applyFill="1" applyBorder="1">
      <alignment vertical="center"/>
    </xf>
    <xf numFmtId="0" fontId="3" fillId="10" borderId="7" xfId="0" applyFont="1" applyFill="1" applyBorder="1">
      <alignment vertical="center"/>
    </xf>
    <xf numFmtId="0" fontId="3" fillId="10" borderId="8" xfId="0" applyFont="1" applyFill="1" applyBorder="1">
      <alignment vertical="center"/>
    </xf>
    <xf numFmtId="0" fontId="3" fillId="10" borderId="12" xfId="0" applyFont="1" applyFill="1" applyBorder="1">
      <alignment vertical="center"/>
    </xf>
    <xf numFmtId="0" fontId="3" fillId="10" borderId="0" xfId="0" applyFont="1" applyFill="1">
      <alignment vertical="center"/>
    </xf>
    <xf numFmtId="0" fontId="3" fillId="10" borderId="1" xfId="0" applyFont="1" applyFill="1" applyBorder="1">
      <alignment vertical="center"/>
    </xf>
    <xf numFmtId="0" fontId="3" fillId="10" borderId="13" xfId="0" applyFont="1" applyFill="1" applyBorder="1">
      <alignment vertical="center"/>
    </xf>
    <xf numFmtId="0" fontId="7" fillId="9" borderId="22" xfId="0" applyFont="1" applyFill="1" applyBorder="1">
      <alignment vertical="center"/>
    </xf>
    <xf numFmtId="0" fontId="3" fillId="9" borderId="23" xfId="0" applyFont="1" applyFill="1" applyBorder="1">
      <alignment vertical="center"/>
    </xf>
    <xf numFmtId="0" fontId="3" fillId="9" borderId="2" xfId="0" applyFont="1" applyFill="1" applyBorder="1">
      <alignment vertical="center"/>
    </xf>
    <xf numFmtId="0" fontId="7" fillId="9" borderId="2" xfId="0" applyFont="1" applyFill="1" applyBorder="1">
      <alignment vertical="center"/>
    </xf>
    <xf numFmtId="0" fontId="7" fillId="9" borderId="2" xfId="0" applyFont="1" applyFill="1" applyBorder="1" applyAlignment="1">
      <alignment horizontal="center" vertical="center"/>
    </xf>
    <xf numFmtId="0" fontId="7" fillId="9" borderId="2" xfId="0" applyFont="1" applyFill="1" applyBorder="1" applyAlignment="1">
      <alignment horizontal="center" vertical="center" shrinkToFit="1"/>
    </xf>
    <xf numFmtId="0" fontId="3" fillId="9" borderId="24" xfId="0" applyFont="1" applyFill="1" applyBorder="1">
      <alignment vertical="center"/>
    </xf>
    <xf numFmtId="0" fontId="7" fillId="9" borderId="25" xfId="0" applyFont="1" applyFill="1" applyBorder="1">
      <alignment vertical="center"/>
    </xf>
    <xf numFmtId="0" fontId="3" fillId="9" borderId="19" xfId="0" applyFont="1" applyFill="1" applyBorder="1">
      <alignment vertical="center"/>
    </xf>
    <xf numFmtId="0" fontId="7" fillId="9" borderId="19" xfId="0" applyFont="1" applyFill="1" applyBorder="1">
      <alignment vertical="center"/>
    </xf>
    <xf numFmtId="0" fontId="3" fillId="8" borderId="15" xfId="0" applyFont="1" applyFill="1" applyBorder="1">
      <alignment vertical="center"/>
    </xf>
    <xf numFmtId="0" fontId="3" fillId="8" borderId="16" xfId="0" applyFont="1" applyFill="1" applyBorder="1" applyAlignment="1">
      <alignment horizontal="center" vertical="center"/>
    </xf>
    <xf numFmtId="0" fontId="3" fillId="8" borderId="16" xfId="0" applyFont="1" applyFill="1" applyBorder="1" applyAlignment="1">
      <alignment horizontal="center" vertical="center" shrinkToFit="1"/>
    </xf>
    <xf numFmtId="0" fontId="3" fillId="0" borderId="26" xfId="0" applyFont="1" applyBorder="1" applyAlignment="1">
      <alignment horizontal="center" vertical="center"/>
    </xf>
    <xf numFmtId="0" fontId="9" fillId="0" borderId="26" xfId="0" applyFont="1" applyBorder="1" applyAlignment="1">
      <alignment horizontal="center" vertical="center"/>
    </xf>
    <xf numFmtId="0" fontId="3" fillId="10" borderId="27" xfId="0" applyFont="1" applyFill="1" applyBorder="1">
      <alignment vertical="center"/>
    </xf>
    <xf numFmtId="0" fontId="3" fillId="3" borderId="28" xfId="0" applyFont="1" applyFill="1" applyBorder="1">
      <alignment vertical="center"/>
    </xf>
    <xf numFmtId="0" fontId="9" fillId="0" borderId="31" xfId="0" applyFont="1" applyBorder="1" applyAlignment="1">
      <alignment horizontal="center" vertical="center"/>
    </xf>
    <xf numFmtId="0" fontId="9" fillId="0" borderId="30" xfId="0" applyFont="1" applyBorder="1" applyAlignment="1">
      <alignment horizontal="center" vertical="center"/>
    </xf>
    <xf numFmtId="0" fontId="9" fillId="0" borderId="32" xfId="0" applyFont="1" applyBorder="1" applyAlignment="1">
      <alignment horizontal="center" vertical="center"/>
    </xf>
    <xf numFmtId="0" fontId="12" fillId="0" borderId="0" xfId="0" applyFont="1" applyAlignment="1">
      <alignment horizontal="center" vertical="center"/>
    </xf>
    <xf numFmtId="0" fontId="3" fillId="3" borderId="29" xfId="0" applyFont="1" applyFill="1" applyBorder="1">
      <alignment vertical="center"/>
    </xf>
    <xf numFmtId="0" fontId="3" fillId="3" borderId="30" xfId="0" applyFont="1" applyFill="1" applyBorder="1">
      <alignment vertical="center"/>
    </xf>
    <xf numFmtId="179" fontId="3" fillId="0" borderId="9" xfId="0" applyNumberFormat="1" applyFont="1" applyBorder="1">
      <alignment vertical="center"/>
    </xf>
    <xf numFmtId="179" fontId="9" fillId="0" borderId="6" xfId="0" applyNumberFormat="1" applyFont="1" applyBorder="1">
      <alignment vertical="center"/>
    </xf>
    <xf numFmtId="179" fontId="9" fillId="0" borderId="9" xfId="0" applyNumberFormat="1" applyFont="1" applyBorder="1">
      <alignment vertical="center"/>
    </xf>
    <xf numFmtId="179" fontId="9" fillId="0" borderId="27" xfId="0" applyNumberFormat="1" applyFont="1" applyBorder="1">
      <alignment vertical="center"/>
    </xf>
    <xf numFmtId="0" fontId="6" fillId="7" borderId="0" xfId="0" applyFont="1" applyFill="1">
      <alignment vertical="center"/>
    </xf>
    <xf numFmtId="0" fontId="7" fillId="7" borderId="0" xfId="0" applyFont="1" applyFill="1">
      <alignment vertical="center"/>
    </xf>
    <xf numFmtId="0" fontId="7" fillId="7" borderId="0" xfId="0" applyFont="1" applyFill="1" applyAlignment="1">
      <alignment horizontal="right" vertical="center"/>
    </xf>
    <xf numFmtId="0" fontId="8" fillId="0" borderId="0" xfId="0" applyFont="1">
      <alignment vertical="center"/>
    </xf>
    <xf numFmtId="0" fontId="7" fillId="6" borderId="1" xfId="0" applyFont="1" applyFill="1" applyBorder="1" applyAlignment="1">
      <alignment horizontal="center" vertical="center" wrapText="1"/>
    </xf>
    <xf numFmtId="0" fontId="3" fillId="0" borderId="0" xfId="0" applyFont="1" applyAlignment="1">
      <alignment vertical="center" wrapText="1"/>
    </xf>
    <xf numFmtId="0" fontId="9" fillId="3" borderId="2" xfId="0" quotePrefix="1" applyFont="1" applyFill="1" applyBorder="1" applyAlignment="1">
      <alignment horizontal="center" vertical="center"/>
    </xf>
    <xf numFmtId="0" fontId="9" fillId="3" borderId="1" xfId="0" applyFont="1" applyFill="1" applyBorder="1" applyAlignment="1">
      <alignment vertical="center" wrapText="1"/>
    </xf>
    <xf numFmtId="0" fontId="9" fillId="5" borderId="1" xfId="0" applyFont="1" applyFill="1" applyBorder="1" applyAlignment="1">
      <alignment vertical="center" wrapText="1"/>
    </xf>
    <xf numFmtId="176" fontId="16" fillId="5" borderId="1" xfId="1" applyNumberFormat="1" applyFont="1" applyFill="1" applyBorder="1" applyAlignment="1" applyProtection="1">
      <alignment horizontal="center" vertical="center"/>
    </xf>
    <xf numFmtId="0" fontId="9" fillId="3" borderId="1" xfId="0" applyFont="1" applyFill="1" applyBorder="1">
      <alignment vertical="center"/>
    </xf>
    <xf numFmtId="177" fontId="22" fillId="5" borderId="1" xfId="1" applyNumberFormat="1" applyFont="1" applyFill="1" applyBorder="1" applyProtection="1">
      <alignment vertical="center"/>
    </xf>
    <xf numFmtId="0" fontId="22" fillId="3" borderId="1" xfId="0" applyFont="1" applyFill="1" applyBorder="1" applyAlignment="1">
      <alignment vertical="center" wrapText="1"/>
    </xf>
    <xf numFmtId="0" fontId="9" fillId="3" borderId="1" xfId="0" quotePrefix="1" applyFont="1" applyFill="1" applyBorder="1" applyAlignment="1">
      <alignment vertical="center" wrapText="1"/>
    </xf>
    <xf numFmtId="0" fontId="7" fillId="6" borderId="1" xfId="0" applyFont="1" applyFill="1" applyBorder="1" applyAlignment="1">
      <alignment horizontal="center" vertical="center"/>
    </xf>
    <xf numFmtId="38" fontId="3" fillId="0" borderId="0" xfId="1" applyFont="1" applyProtection="1">
      <alignment vertical="center"/>
    </xf>
    <xf numFmtId="0" fontId="3" fillId="0" borderId="1" xfId="0" applyFont="1" applyBorder="1">
      <alignment vertical="center"/>
    </xf>
    <xf numFmtId="0" fontId="3" fillId="0" borderId="0" xfId="0" applyFont="1" applyAlignment="1">
      <alignment horizontal="left" vertical="center" wrapText="1"/>
    </xf>
    <xf numFmtId="180" fontId="9" fillId="0" borderId="1" xfId="0" applyNumberFormat="1" applyFont="1" applyBorder="1" applyProtection="1">
      <alignment vertical="center"/>
      <protection locked="0"/>
    </xf>
    <xf numFmtId="0" fontId="22" fillId="0" borderId="0" xfId="0" applyFont="1">
      <alignment vertical="center"/>
    </xf>
    <xf numFmtId="0" fontId="22" fillId="0" borderId="0" xfId="0" applyFont="1" applyAlignment="1">
      <alignment horizontal="right" vertical="center"/>
    </xf>
    <xf numFmtId="0" fontId="17" fillId="6" borderId="2" xfId="0" applyFont="1" applyFill="1" applyBorder="1">
      <alignment vertical="center"/>
    </xf>
    <xf numFmtId="0" fontId="17" fillId="0" borderId="0" xfId="0" applyFont="1">
      <alignment vertical="center"/>
    </xf>
    <xf numFmtId="0" fontId="21" fillId="6" borderId="2" xfId="0" applyFont="1" applyFill="1" applyBorder="1" applyAlignment="1">
      <alignment vertical="center" wrapText="1"/>
    </xf>
    <xf numFmtId="0" fontId="9" fillId="3" borderId="2" xfId="0" applyFont="1" applyFill="1" applyBorder="1" applyAlignment="1">
      <alignment vertical="center" wrapText="1"/>
    </xf>
    <xf numFmtId="0" fontId="9" fillId="3" borderId="2" xfId="0" applyFont="1" applyFill="1" applyBorder="1" applyAlignment="1">
      <alignment horizontal="left" vertical="center" wrapText="1"/>
    </xf>
    <xf numFmtId="0" fontId="9" fillId="3" borderId="22" xfId="0" applyFont="1" applyFill="1" applyBorder="1" applyAlignment="1">
      <alignment horizontal="left" vertical="center" wrapText="1"/>
    </xf>
    <xf numFmtId="0" fontId="9" fillId="3" borderId="13" xfId="0" applyFont="1" applyFill="1" applyBorder="1" applyAlignment="1">
      <alignment vertical="center" wrapText="1"/>
    </xf>
    <xf numFmtId="0" fontId="22" fillId="3" borderId="13" xfId="0" applyFont="1" applyFill="1" applyBorder="1" applyAlignment="1">
      <alignment vertical="center" wrapText="1"/>
    </xf>
    <xf numFmtId="0" fontId="9" fillId="3" borderId="21" xfId="0" applyFont="1" applyFill="1" applyBorder="1" applyAlignment="1">
      <alignment vertical="center" wrapText="1"/>
    </xf>
    <xf numFmtId="0" fontId="15" fillId="5" borderId="2" xfId="0" applyFont="1" applyFill="1" applyBorder="1" applyAlignment="1">
      <alignment horizontal="right" vertical="center"/>
    </xf>
    <xf numFmtId="0" fontId="9" fillId="5" borderId="2" xfId="0" applyFont="1" applyFill="1" applyBorder="1" applyAlignment="1">
      <alignment horizontal="right" vertical="center"/>
    </xf>
    <xf numFmtId="178" fontId="9" fillId="0" borderId="2" xfId="0" applyNumberFormat="1" applyFont="1" applyBorder="1" applyProtection="1">
      <alignment vertical="center"/>
      <protection locked="0"/>
    </xf>
    <xf numFmtId="182" fontId="16" fillId="5" borderId="2" xfId="1" applyNumberFormat="1" applyFont="1" applyFill="1" applyBorder="1" applyProtection="1">
      <alignment vertical="center"/>
    </xf>
    <xf numFmtId="182" fontId="16" fillId="5" borderId="2" xfId="0" applyNumberFormat="1" applyFont="1" applyFill="1" applyBorder="1">
      <alignment vertical="center"/>
    </xf>
    <xf numFmtId="182" fontId="22" fillId="5" borderId="2" xfId="0" applyNumberFormat="1" applyFont="1" applyFill="1" applyBorder="1">
      <alignment vertical="center"/>
    </xf>
    <xf numFmtId="179" fontId="16" fillId="5" borderId="2" xfId="1" applyNumberFormat="1" applyFont="1" applyFill="1" applyBorder="1" applyProtection="1">
      <alignment vertical="center"/>
    </xf>
    <xf numFmtId="179" fontId="16" fillId="5" borderId="2" xfId="0" applyNumberFormat="1" applyFont="1" applyFill="1" applyBorder="1">
      <alignment vertical="center"/>
    </xf>
    <xf numFmtId="179" fontId="9" fillId="0" borderId="2" xfId="1" applyNumberFormat="1" applyFont="1" applyBorder="1" applyProtection="1">
      <alignment vertical="center"/>
      <protection locked="0"/>
    </xf>
    <xf numFmtId="183" fontId="9" fillId="0" borderId="2" xfId="0" applyNumberFormat="1" applyFont="1" applyBorder="1" applyProtection="1">
      <alignment vertical="center"/>
      <protection locked="0"/>
    </xf>
    <xf numFmtId="180" fontId="16" fillId="5" borderId="2" xfId="0" applyNumberFormat="1" applyFont="1" applyFill="1" applyBorder="1">
      <alignment vertical="center"/>
    </xf>
    <xf numFmtId="181" fontId="16" fillId="5" borderId="2" xfId="0" applyNumberFormat="1" applyFont="1" applyFill="1" applyBorder="1">
      <alignment vertical="center"/>
    </xf>
    <xf numFmtId="179" fontId="22" fillId="3" borderId="2" xfId="0" applyNumberFormat="1" applyFont="1" applyFill="1" applyBorder="1" applyAlignment="1">
      <alignment horizontal="right" vertical="center"/>
    </xf>
    <xf numFmtId="179" fontId="9" fillId="3" borderId="2" xfId="0" applyNumberFormat="1" applyFont="1" applyFill="1" applyBorder="1">
      <alignment vertical="center"/>
    </xf>
    <xf numFmtId="179" fontId="9" fillId="5" borderId="2" xfId="0" applyNumberFormat="1" applyFont="1" applyFill="1" applyBorder="1">
      <alignment vertical="center"/>
    </xf>
    <xf numFmtId="0" fontId="7" fillId="6" borderId="2" xfId="0" applyFont="1" applyFill="1" applyBorder="1" applyAlignment="1">
      <alignment horizontal="center" vertical="center" wrapText="1"/>
    </xf>
    <xf numFmtId="0" fontId="9" fillId="0" borderId="2" xfId="0" applyFont="1" applyBorder="1" applyAlignment="1" applyProtection="1">
      <alignment vertical="center" wrapText="1"/>
      <protection locked="0"/>
    </xf>
    <xf numFmtId="0" fontId="7" fillId="6" borderId="5" xfId="0" applyFont="1" applyFill="1" applyBorder="1" applyAlignment="1">
      <alignment horizontal="center" vertical="center" wrapText="1"/>
    </xf>
    <xf numFmtId="0" fontId="9" fillId="3" borderId="18" xfId="0" quotePrefix="1"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2"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9" fillId="3" borderId="1" xfId="0" quotePrefix="1" applyFont="1" applyFill="1" applyBorder="1" applyAlignment="1">
      <alignment horizontal="center" vertical="center" wrapText="1"/>
    </xf>
    <xf numFmtId="177" fontId="9" fillId="5" borderId="1" xfId="1" applyNumberFormat="1" applyFont="1" applyFill="1" applyBorder="1" applyAlignment="1" applyProtection="1">
      <alignment horizontal="right" vertical="center"/>
    </xf>
    <xf numFmtId="0" fontId="3" fillId="0" borderId="1" xfId="0" applyFont="1" applyBorder="1" applyAlignment="1" applyProtection="1">
      <alignment vertical="center" wrapText="1"/>
      <protection locked="0"/>
    </xf>
    <xf numFmtId="183" fontId="9" fillId="5" borderId="2" xfId="0" applyNumberFormat="1" applyFont="1" applyFill="1" applyBorder="1">
      <alignment vertical="center"/>
    </xf>
    <xf numFmtId="177" fontId="9" fillId="5" borderId="1" xfId="1" applyNumberFormat="1" applyFont="1" applyFill="1" applyBorder="1" applyAlignment="1" applyProtection="1">
      <alignment horizontal="center" vertical="center"/>
    </xf>
    <xf numFmtId="179" fontId="9" fillId="5" borderId="1" xfId="1" applyNumberFormat="1" applyFont="1" applyFill="1" applyBorder="1" applyAlignment="1" applyProtection="1">
      <alignment horizontal="right" vertical="center"/>
    </xf>
    <xf numFmtId="184" fontId="9" fillId="5" borderId="1" xfId="1" applyNumberFormat="1" applyFont="1" applyFill="1" applyBorder="1" applyAlignment="1" applyProtection="1">
      <alignment horizontal="right" vertical="center"/>
    </xf>
    <xf numFmtId="0" fontId="3" fillId="0" borderId="10" xfId="0" applyFont="1" applyBorder="1">
      <alignment vertical="center"/>
    </xf>
    <xf numFmtId="0" fontId="3" fillId="0" borderId="11" xfId="0" applyFont="1" applyBorder="1">
      <alignment vertical="center"/>
    </xf>
    <xf numFmtId="0" fontId="3" fillId="0" borderId="5" xfId="0" applyFont="1" applyBorder="1">
      <alignment vertical="center"/>
    </xf>
    <xf numFmtId="179" fontId="9" fillId="0" borderId="1" xfId="0" applyNumberFormat="1" applyFont="1" applyBorder="1" applyProtection="1">
      <alignment vertical="center"/>
      <protection locked="0"/>
    </xf>
    <xf numFmtId="184" fontId="9" fillId="0" borderId="1" xfId="0" applyNumberFormat="1" applyFont="1" applyBorder="1" applyProtection="1">
      <alignment vertical="center"/>
      <protection locked="0"/>
    </xf>
    <xf numFmtId="179" fontId="9" fillId="0" borderId="2" xfId="0" applyNumberFormat="1" applyFont="1" applyBorder="1" applyProtection="1">
      <alignment vertical="center"/>
      <protection locked="0"/>
    </xf>
    <xf numFmtId="0" fontId="22" fillId="4" borderId="1" xfId="0" applyFont="1" applyFill="1" applyBorder="1" applyAlignment="1" applyProtection="1">
      <alignment vertical="center" wrapText="1"/>
      <protection locked="0"/>
    </xf>
    <xf numFmtId="0" fontId="22" fillId="4" borderId="2" xfId="0" applyFont="1" applyFill="1" applyBorder="1" applyAlignment="1" applyProtection="1">
      <alignment vertical="center" wrapText="1"/>
      <protection locked="0"/>
    </xf>
    <xf numFmtId="0" fontId="22" fillId="3" borderId="1" xfId="0" quotePrefix="1" applyFont="1" applyFill="1" applyBorder="1" applyAlignment="1">
      <alignment vertical="center" wrapText="1"/>
    </xf>
    <xf numFmtId="0" fontId="22" fillId="3" borderId="20" xfId="0" applyFont="1" applyFill="1" applyBorder="1" applyAlignment="1">
      <alignment vertical="center" wrapText="1"/>
    </xf>
    <xf numFmtId="0" fontId="22" fillId="3" borderId="2" xfId="0" applyFont="1" applyFill="1" applyBorder="1" applyAlignment="1">
      <alignment horizontal="left" vertical="center" wrapText="1"/>
    </xf>
    <xf numFmtId="0" fontId="22" fillId="3" borderId="2" xfId="0" applyFont="1" applyFill="1" applyBorder="1" applyAlignment="1">
      <alignment horizontal="center" vertical="center" wrapText="1"/>
    </xf>
    <xf numFmtId="179" fontId="22" fillId="5" borderId="2" xfId="0" applyNumberFormat="1" applyFont="1" applyFill="1" applyBorder="1">
      <alignment vertical="center"/>
    </xf>
    <xf numFmtId="0" fontId="9" fillId="0" borderId="0" xfId="0" applyFont="1" applyAlignment="1">
      <alignment horizontal="right" vertical="center"/>
    </xf>
    <xf numFmtId="0" fontId="9" fillId="8" borderId="15" xfId="0" quotePrefix="1" applyFont="1" applyFill="1" applyBorder="1">
      <alignment vertical="center"/>
    </xf>
    <xf numFmtId="2" fontId="9" fillId="8" borderId="16" xfId="0" applyNumberFormat="1" applyFont="1" applyFill="1" applyBorder="1" applyAlignment="1">
      <alignment horizontal="center" vertical="center"/>
    </xf>
    <xf numFmtId="0" fontId="9" fillId="8" borderId="15" xfId="0" applyFont="1" applyFill="1" applyBorder="1">
      <alignment vertical="center"/>
    </xf>
    <xf numFmtId="0" fontId="9" fillId="8" borderId="16" xfId="0" applyFont="1" applyFill="1" applyBorder="1" applyAlignment="1">
      <alignment horizontal="center" vertical="center"/>
    </xf>
    <xf numFmtId="177" fontId="9" fillId="11" borderId="1" xfId="1" applyNumberFormat="1" applyFont="1" applyFill="1" applyBorder="1" applyAlignment="1" applyProtection="1">
      <alignment horizontal="right" vertical="center"/>
      <protection locked="0"/>
    </xf>
    <xf numFmtId="179" fontId="9" fillId="11" borderId="2" xfId="1" applyNumberFormat="1" applyFont="1" applyFill="1" applyBorder="1" applyProtection="1">
      <alignment vertical="center"/>
      <protection locked="0"/>
    </xf>
    <xf numFmtId="0" fontId="7" fillId="6" borderId="1" xfId="0" applyFont="1" applyFill="1" applyBorder="1" applyAlignment="1">
      <alignment horizontal="center" vertical="center" wrapText="1"/>
    </xf>
    <xf numFmtId="0" fontId="9" fillId="3" borderId="1" xfId="0" applyFont="1" applyFill="1" applyBorder="1" applyAlignment="1">
      <alignment vertical="center" wrapText="1"/>
    </xf>
    <xf numFmtId="0" fontId="9" fillId="0" borderId="1"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9" fillId="3" borderId="1" xfId="0" applyFont="1" applyFill="1" applyBorder="1" applyAlignment="1">
      <alignment vertical="center" wrapText="1"/>
    </xf>
    <xf numFmtId="0" fontId="3" fillId="0" borderId="1" xfId="0" applyFont="1" applyBorder="1" applyAlignment="1" applyProtection="1">
      <alignment horizontal="center" vertical="center" wrapText="1"/>
      <protection locked="0"/>
    </xf>
    <xf numFmtId="0" fontId="9" fillId="0" borderId="10"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22" fillId="3" borderId="1" xfId="0" applyFont="1" applyFill="1" applyBorder="1" applyAlignment="1">
      <alignment vertical="center" wrapText="1"/>
    </xf>
    <xf numFmtId="0" fontId="22" fillId="0" borderId="1"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7" fillId="6" borderId="13" xfId="0" applyFont="1" applyFill="1" applyBorder="1" applyAlignment="1">
      <alignment horizontal="center" vertical="center"/>
    </xf>
    <xf numFmtId="176" fontId="27" fillId="4" borderId="3" xfId="1" applyNumberFormat="1" applyFont="1" applyFill="1" applyBorder="1" applyAlignment="1" applyProtection="1">
      <alignment horizontal="right" vertical="center"/>
    </xf>
    <xf numFmtId="176" fontId="27" fillId="4" borderId="4" xfId="1" applyNumberFormat="1" applyFont="1" applyFill="1" applyBorder="1" applyAlignment="1" applyProtection="1">
      <alignment horizontal="right" vertical="center"/>
    </xf>
    <xf numFmtId="0" fontId="3" fillId="0" borderId="10"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7" fillId="6" borderId="1" xfId="0" applyFont="1" applyFill="1" applyBorder="1" applyAlignment="1">
      <alignment horizontal="center" vertical="center" wrapText="1"/>
    </xf>
    <xf numFmtId="0" fontId="7" fillId="6" borderId="17" xfId="0" applyFont="1" applyFill="1" applyBorder="1" applyAlignment="1">
      <alignment horizontal="center" vertical="top" wrapText="1"/>
    </xf>
    <xf numFmtId="0" fontId="7" fillId="6" borderId="19" xfId="0" applyFont="1" applyFill="1" applyBorder="1" applyAlignment="1">
      <alignment horizontal="center" vertical="top" wrapText="1"/>
    </xf>
    <xf numFmtId="0" fontId="7" fillId="6" borderId="18" xfId="0" applyFont="1" applyFill="1" applyBorder="1" applyAlignment="1">
      <alignment horizontal="center" vertical="top" wrapText="1"/>
    </xf>
    <xf numFmtId="0" fontId="19" fillId="6" borderId="17" xfId="0" applyFont="1" applyFill="1" applyBorder="1" applyAlignment="1">
      <alignment horizontal="center" vertical="top" wrapText="1"/>
    </xf>
    <xf numFmtId="0" fontId="19" fillId="6" borderId="19" xfId="0" applyFont="1" applyFill="1" applyBorder="1" applyAlignment="1">
      <alignment horizontal="center" vertical="top" wrapText="1"/>
    </xf>
    <xf numFmtId="0" fontId="19" fillId="6" borderId="18" xfId="0" applyFont="1" applyFill="1" applyBorder="1" applyAlignment="1">
      <alignment horizontal="center" vertical="top" wrapText="1"/>
    </xf>
    <xf numFmtId="0" fontId="21" fillId="6" borderId="2" xfId="0" applyFont="1" applyFill="1" applyBorder="1" applyAlignment="1">
      <alignment vertical="center" wrapText="1"/>
    </xf>
    <xf numFmtId="0" fontId="6" fillId="7" borderId="0" xfId="0" applyFont="1" applyFill="1" applyAlignment="1">
      <alignment vertical="center"/>
    </xf>
    <xf numFmtId="0" fontId="6" fillId="7" borderId="0" xfId="0" applyFont="1" applyFill="1" applyAlignment="1">
      <alignment horizontal="left" vertical="center"/>
    </xf>
    <xf numFmtId="0" fontId="3"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5" xfId="0" applyFont="1" applyFill="1" applyBorder="1" applyAlignment="1">
      <alignment horizontal="left" vertical="center" wrapText="1"/>
    </xf>
    <xf numFmtId="0" fontId="22" fillId="5" borderId="1" xfId="0" applyFont="1" applyFill="1" applyBorder="1" applyAlignment="1">
      <alignment horizontal="left" vertical="center" wrapText="1"/>
    </xf>
    <xf numFmtId="0" fontId="7" fillId="6" borderId="10"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9" fillId="3" borderId="10" xfId="0" applyFont="1" applyFill="1" applyBorder="1" applyAlignment="1">
      <alignment horizontal="center" vertical="center"/>
    </xf>
    <xf numFmtId="0" fontId="9" fillId="3" borderId="5"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5" xfId="0" applyFont="1" applyFill="1" applyBorder="1" applyAlignment="1">
      <alignment horizontal="center" vertical="center"/>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22" fillId="5" borderId="10" xfId="0" applyFont="1" applyFill="1" applyBorder="1" applyAlignment="1">
      <alignment horizontal="left" vertical="center" wrapText="1"/>
    </xf>
    <xf numFmtId="0" fontId="22" fillId="5" borderId="11" xfId="0" applyFont="1" applyFill="1" applyBorder="1" applyAlignment="1">
      <alignment horizontal="left" vertical="center" wrapText="1"/>
    </xf>
    <xf numFmtId="0" fontId="22" fillId="5" borderId="5" xfId="0" applyFont="1" applyFill="1" applyBorder="1" applyAlignment="1">
      <alignment horizontal="left" vertical="center" wrapText="1"/>
    </xf>
    <xf numFmtId="0" fontId="7" fillId="6" borderId="33" xfId="0" applyFont="1" applyFill="1" applyBorder="1" applyAlignment="1">
      <alignment horizontal="center" vertical="center"/>
    </xf>
    <xf numFmtId="0" fontId="7" fillId="6" borderId="34" xfId="0" applyFont="1" applyFill="1" applyBorder="1" applyAlignment="1">
      <alignment horizontal="center" vertical="center"/>
    </xf>
    <xf numFmtId="0" fontId="7" fillId="7" borderId="0" xfId="0" applyFont="1" applyFill="1" applyAlignment="1">
      <alignment horizontal="center" vertical="center"/>
    </xf>
    <xf numFmtId="0" fontId="9" fillId="3" borderId="1" xfId="0" quotePrefix="1" applyFont="1" applyFill="1" applyBorder="1" applyAlignment="1">
      <alignment horizontal="center" vertical="center"/>
    </xf>
    <xf numFmtId="0" fontId="9" fillId="11" borderId="1" xfId="0" applyFont="1" applyFill="1" applyBorder="1" applyAlignment="1" applyProtection="1">
      <alignment horizontal="center" vertical="center" wrapText="1"/>
      <protection locked="0"/>
    </xf>
    <xf numFmtId="0" fontId="9" fillId="12" borderId="35" xfId="0" quotePrefix="1" applyFont="1" applyFill="1" applyBorder="1" applyAlignment="1" applyProtection="1">
      <alignment vertical="center" wrapText="1"/>
      <protection locked="0"/>
    </xf>
    <xf numFmtId="0" fontId="9" fillId="11" borderId="1" xfId="0" applyFont="1" applyFill="1" applyBorder="1" applyAlignment="1" applyProtection="1">
      <alignment vertical="center" wrapText="1"/>
      <protection locked="0"/>
    </xf>
    <xf numFmtId="0" fontId="9" fillId="0" borderId="35" xfId="0" applyFont="1" applyBorder="1" applyAlignment="1" applyProtection="1">
      <alignment vertical="center" wrapText="1"/>
      <protection locked="0"/>
    </xf>
    <xf numFmtId="0" fontId="9" fillId="11" borderId="1" xfId="0" quotePrefix="1" applyFont="1" applyFill="1" applyBorder="1" applyAlignment="1" applyProtection="1">
      <alignment vertical="center" wrapText="1"/>
      <protection locked="0"/>
    </xf>
    <xf numFmtId="0" fontId="15" fillId="0" borderId="0" xfId="0" applyFont="1">
      <alignment vertical="center"/>
    </xf>
    <xf numFmtId="0" fontId="19" fillId="0" borderId="0" xfId="0" applyFont="1">
      <alignment vertical="center"/>
    </xf>
    <xf numFmtId="0" fontId="19" fillId="6" borderId="35" xfId="0" applyFont="1" applyFill="1" applyBorder="1" applyAlignment="1">
      <alignment horizontal="center" vertical="center" wrapText="1"/>
    </xf>
    <xf numFmtId="0" fontId="21" fillId="0" borderId="0" xfId="0" applyFont="1">
      <alignment vertical="center"/>
    </xf>
    <xf numFmtId="0" fontId="21" fillId="0" borderId="0" xfId="0" applyFont="1" applyAlignment="1">
      <alignment vertical="center" wrapText="1"/>
    </xf>
    <xf numFmtId="0" fontId="9" fillId="3" borderId="35" xfId="0" quotePrefix="1" applyFont="1" applyFill="1" applyBorder="1" applyAlignment="1">
      <alignment horizontal="center" vertical="center"/>
    </xf>
    <xf numFmtId="0" fontId="11" fillId="3" borderId="1" xfId="0" applyFont="1" applyFill="1" applyBorder="1" applyAlignment="1">
      <alignment horizontal="center" vertical="center" wrapText="1"/>
    </xf>
    <xf numFmtId="179" fontId="9" fillId="4" borderId="1" xfId="1" applyNumberFormat="1" applyFont="1" applyFill="1" applyBorder="1" applyProtection="1">
      <alignment vertical="center"/>
      <protection locked="0"/>
    </xf>
    <xf numFmtId="0" fontId="9" fillId="4" borderId="1" xfId="0" quotePrefix="1" applyFont="1" applyFill="1" applyBorder="1" applyAlignment="1" applyProtection="1">
      <alignment vertical="center" wrapText="1"/>
      <protection locked="0"/>
    </xf>
    <xf numFmtId="0" fontId="11" fillId="3" borderId="1" xfId="0" applyFont="1" applyFill="1" applyBorder="1" applyAlignment="1">
      <alignment horizontal="center" vertical="center"/>
    </xf>
    <xf numFmtId="177" fontId="9" fillId="3" borderId="1" xfId="1" applyNumberFormat="1" applyFont="1" applyFill="1" applyBorder="1" applyAlignment="1" applyProtection="1">
      <alignment horizontal="right" vertical="center"/>
    </xf>
    <xf numFmtId="0" fontId="9" fillId="3" borderId="10" xfId="0" applyFont="1" applyFill="1" applyBorder="1" applyAlignment="1">
      <alignment vertical="center" wrapText="1"/>
    </xf>
    <xf numFmtId="0" fontId="9" fillId="3" borderId="5" xfId="0" applyFont="1" applyFill="1" applyBorder="1" applyAlignment="1">
      <alignment vertical="center" wrapText="1"/>
    </xf>
    <xf numFmtId="177" fontId="9" fillId="0" borderId="1" xfId="1" applyNumberFormat="1" applyFont="1" applyFill="1" applyBorder="1" applyAlignment="1" applyProtection="1">
      <alignment horizontal="right" vertical="center"/>
      <protection locked="0"/>
    </xf>
    <xf numFmtId="0" fontId="9" fillId="3" borderId="1"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1" xfId="1" applyNumberFormat="1" applyFont="1" applyFill="1" applyBorder="1" applyAlignment="1">
      <alignment horizontal="right" vertical="center"/>
    </xf>
    <xf numFmtId="0" fontId="9" fillId="0" borderId="11" xfId="0" applyFont="1" applyBorder="1" applyAlignment="1" applyProtection="1">
      <alignment horizontal="left" vertical="center" wrapText="1"/>
      <protection locked="0"/>
    </xf>
    <xf numFmtId="0" fontId="3" fillId="0" borderId="10" xfId="0" applyFont="1" applyBorder="1" applyAlignment="1">
      <alignment horizontal="left" vertical="center" wrapText="1"/>
    </xf>
    <xf numFmtId="0" fontId="3" fillId="0" borderId="5" xfId="0" applyFont="1" applyBorder="1" applyAlignment="1">
      <alignment horizontal="left" vertical="center" wrapText="1"/>
    </xf>
    <xf numFmtId="38" fontId="3" fillId="0" borderId="0" xfId="1" applyFont="1">
      <alignment vertical="center"/>
    </xf>
    <xf numFmtId="0" fontId="12" fillId="0" borderId="0" xfId="0" applyFont="1">
      <alignment vertical="center"/>
    </xf>
    <xf numFmtId="0" fontId="9" fillId="3" borderId="1" xfId="0" applyFont="1" applyFill="1" applyBorder="1" applyAlignment="1">
      <alignment horizontal="right" vertical="center"/>
    </xf>
    <xf numFmtId="0" fontId="11" fillId="3" borderId="1" xfId="0" applyFont="1" applyFill="1" applyBorder="1" applyAlignment="1">
      <alignment horizontal="left" vertical="center"/>
    </xf>
    <xf numFmtId="185" fontId="9" fillId="0" borderId="1" xfId="0" applyNumberFormat="1" applyFont="1" applyBorder="1" applyAlignment="1" applyProtection="1">
      <alignment horizontal="right" vertical="center"/>
      <protection locked="0"/>
    </xf>
    <xf numFmtId="186" fontId="9" fillId="0" borderId="1" xfId="0" applyNumberFormat="1" applyFont="1" applyBorder="1" applyAlignment="1" applyProtection="1">
      <alignment horizontal="right" vertical="center"/>
      <protection locked="0"/>
    </xf>
    <xf numFmtId="176" fontId="35" fillId="4" borderId="36" xfId="1" applyNumberFormat="1" applyFont="1" applyFill="1" applyBorder="1" applyAlignment="1">
      <alignment horizontal="right" vertical="center"/>
    </xf>
    <xf numFmtId="176" fontId="35" fillId="4" borderId="37" xfId="1" applyNumberFormat="1" applyFont="1" applyFill="1" applyBorder="1" applyAlignment="1">
      <alignment horizontal="right" vertical="center"/>
    </xf>
    <xf numFmtId="0" fontId="3" fillId="0" borderId="2" xfId="0" applyFont="1" applyBorder="1">
      <alignment vertical="center"/>
    </xf>
    <xf numFmtId="0" fontId="3" fillId="0" borderId="2" xfId="0" applyFont="1" applyBorder="1" applyAlignment="1">
      <alignment vertical="center" wrapText="1"/>
    </xf>
    <xf numFmtId="0" fontId="9" fillId="0" borderId="0" xfId="3" applyFont="1" applyAlignment="1">
      <alignment vertical="center" wrapText="1"/>
    </xf>
    <xf numFmtId="0" fontId="9" fillId="0" borderId="0" xfId="3" applyFont="1">
      <alignment vertical="center"/>
    </xf>
    <xf numFmtId="0" fontId="9" fillId="0" borderId="0" xfId="3" applyFont="1" applyAlignment="1">
      <alignment horizontal="right" vertical="center"/>
    </xf>
    <xf numFmtId="0" fontId="19" fillId="6" borderId="38" xfId="3" applyFont="1" applyFill="1" applyBorder="1" applyAlignment="1">
      <alignment horizontal="center" vertical="center"/>
    </xf>
    <xf numFmtId="0" fontId="19" fillId="6" borderId="38" xfId="3" applyFont="1" applyFill="1" applyBorder="1" applyAlignment="1">
      <alignment horizontal="center" vertical="top"/>
    </xf>
    <xf numFmtId="0" fontId="19" fillId="6" borderId="38" xfId="3" applyFont="1" applyFill="1" applyBorder="1" applyAlignment="1">
      <alignment horizontal="center" vertical="top" wrapText="1"/>
    </xf>
    <xf numFmtId="0" fontId="19" fillId="6" borderId="38" xfId="3" applyFont="1" applyFill="1" applyBorder="1" applyAlignment="1">
      <alignment horizontal="center" vertical="top"/>
    </xf>
    <xf numFmtId="0" fontId="19" fillId="6" borderId="38" xfId="0" applyFont="1" applyFill="1" applyBorder="1" applyAlignment="1">
      <alignment horizontal="center" vertical="top" wrapText="1"/>
    </xf>
    <xf numFmtId="0" fontId="9" fillId="0" borderId="0" xfId="3" applyFont="1" applyAlignment="1">
      <alignment horizontal="center" vertical="center"/>
    </xf>
    <xf numFmtId="0" fontId="19" fillId="6" borderId="23" xfId="3" applyFont="1" applyFill="1" applyBorder="1" applyAlignment="1">
      <alignment horizontal="center" vertical="center" wrapText="1"/>
    </xf>
    <xf numFmtId="0" fontId="11" fillId="3" borderId="23" xfId="3" applyFont="1" applyFill="1" applyBorder="1" applyAlignment="1">
      <alignment horizontal="center" vertical="center" wrapText="1"/>
    </xf>
    <xf numFmtId="0" fontId="9" fillId="3" borderId="6" xfId="0" applyFont="1" applyFill="1" applyBorder="1" applyAlignment="1">
      <alignment horizontal="center" vertical="center"/>
    </xf>
    <xf numFmtId="0" fontId="11" fillId="3" borderId="38" xfId="0" applyFont="1" applyFill="1" applyBorder="1" applyAlignment="1">
      <alignment horizontal="center" vertical="center"/>
    </xf>
    <xf numFmtId="0" fontId="9" fillId="3" borderId="6" xfId="0" applyFont="1" applyFill="1" applyBorder="1" applyAlignment="1">
      <alignment horizontal="center" vertical="center" wrapText="1"/>
    </xf>
    <xf numFmtId="0" fontId="1" fillId="0" borderId="0" xfId="3" applyAlignment="1">
      <alignment horizontal="center" vertical="center"/>
    </xf>
    <xf numFmtId="0" fontId="19" fillId="6" borderId="2" xfId="3" applyFont="1" applyFill="1" applyBorder="1" applyAlignment="1">
      <alignment horizontal="center" vertical="center" wrapText="1"/>
    </xf>
    <xf numFmtId="0" fontId="9" fillId="3" borderId="22" xfId="3" applyFont="1" applyFill="1" applyBorder="1" applyAlignment="1">
      <alignment vertical="center" wrapText="1"/>
    </xf>
    <xf numFmtId="0" fontId="9" fillId="3" borderId="20" xfId="0" applyFont="1" applyFill="1" applyBorder="1" applyAlignment="1">
      <alignment vertical="center" wrapText="1"/>
    </xf>
    <xf numFmtId="0" fontId="9" fillId="3" borderId="10" xfId="0" applyFont="1" applyFill="1" applyBorder="1" applyAlignment="1">
      <alignment vertical="center" wrapText="1"/>
    </xf>
    <xf numFmtId="0" fontId="1" fillId="0" borderId="0" xfId="3">
      <alignment vertical="center"/>
    </xf>
    <xf numFmtId="0" fontId="9" fillId="3" borderId="2" xfId="3" quotePrefix="1" applyFont="1" applyFill="1" applyBorder="1" applyAlignment="1">
      <alignment horizontal="center" vertical="center" wrapText="1"/>
    </xf>
    <xf numFmtId="0" fontId="19" fillId="6" borderId="39" xfId="3" applyFont="1" applyFill="1" applyBorder="1" applyAlignment="1">
      <alignment horizontal="right" vertical="top" wrapText="1"/>
    </xf>
    <xf numFmtId="0" fontId="9" fillId="4" borderId="2" xfId="4" applyNumberFormat="1" applyFont="1" applyFill="1" applyBorder="1" applyAlignment="1" applyProtection="1">
      <alignment horizontal="right" vertical="center" wrapText="1"/>
      <protection locked="0"/>
    </xf>
    <xf numFmtId="178" fontId="9" fillId="0" borderId="2" xfId="4" applyNumberFormat="1" applyFont="1" applyFill="1" applyBorder="1" applyAlignment="1" applyProtection="1">
      <alignment horizontal="right" vertical="center" wrapText="1"/>
      <protection locked="0"/>
    </xf>
    <xf numFmtId="178" fontId="9" fillId="0" borderId="2" xfId="1" applyNumberFormat="1" applyFont="1" applyFill="1" applyBorder="1" applyAlignment="1" applyProtection="1">
      <alignment horizontal="right" vertical="center" wrapText="1"/>
      <protection locked="0"/>
    </xf>
    <xf numFmtId="187" fontId="9" fillId="4" borderId="2" xfId="1" applyNumberFormat="1" applyFont="1" applyFill="1" applyBorder="1" applyAlignment="1" applyProtection="1">
      <alignment horizontal="right" vertical="center" wrapText="1"/>
      <protection locked="0"/>
    </xf>
    <xf numFmtId="188" fontId="9" fillId="3" borderId="1" xfId="0" applyNumberFormat="1" applyFont="1" applyFill="1" applyBorder="1" applyAlignment="1">
      <alignment horizontal="right" vertical="center"/>
    </xf>
    <xf numFmtId="0" fontId="9" fillId="0" borderId="1" xfId="1" applyNumberFormat="1" applyFont="1" applyFill="1" applyBorder="1" applyAlignment="1" applyProtection="1">
      <alignment horizontal="center" vertical="center"/>
      <protection locked="0"/>
    </xf>
    <xf numFmtId="0" fontId="9" fillId="4" borderId="2" xfId="1" applyNumberFormat="1" applyFont="1" applyFill="1" applyBorder="1" applyAlignment="1" applyProtection="1">
      <alignment horizontal="center" vertical="center" wrapText="1"/>
      <protection locked="0"/>
    </xf>
    <xf numFmtId="40" fontId="9" fillId="3" borderId="1" xfId="1" applyNumberFormat="1" applyFont="1" applyFill="1" applyBorder="1" applyAlignment="1">
      <alignment horizontal="right" vertical="center"/>
    </xf>
    <xf numFmtId="0" fontId="9" fillId="0" borderId="1" xfId="0" applyFont="1" applyBorder="1" applyAlignment="1" applyProtection="1">
      <alignment horizontal="center" vertical="center"/>
      <protection locked="0"/>
    </xf>
    <xf numFmtId="2" fontId="9" fillId="3" borderId="1" xfId="1" applyNumberFormat="1" applyFont="1" applyFill="1" applyBorder="1" applyAlignment="1">
      <alignment horizontal="right" vertical="center"/>
    </xf>
    <xf numFmtId="0" fontId="1" fillId="0" borderId="0" xfId="3" applyAlignment="1">
      <alignment horizontal="right" vertical="center"/>
    </xf>
    <xf numFmtId="0" fontId="19" fillId="6" borderId="0" xfId="3" applyFont="1" applyFill="1" applyAlignment="1">
      <alignment horizontal="right" vertical="top" wrapText="1"/>
    </xf>
    <xf numFmtId="178" fontId="9" fillId="0" borderId="1" xfId="1" applyNumberFormat="1" applyFont="1" applyFill="1" applyBorder="1" applyAlignment="1" applyProtection="1">
      <alignment horizontal="right" vertical="center"/>
      <protection locked="0"/>
    </xf>
    <xf numFmtId="187" fontId="9" fillId="0" borderId="1" xfId="1" applyNumberFormat="1" applyFont="1" applyFill="1" applyBorder="1" applyAlignment="1" applyProtection="1">
      <alignment horizontal="right" vertical="center"/>
      <protection locked="0"/>
    </xf>
    <xf numFmtId="178" fontId="9" fillId="4" borderId="2" xfId="1" applyNumberFormat="1" applyFont="1" applyFill="1" applyBorder="1" applyAlignment="1" applyProtection="1">
      <alignment horizontal="right" vertical="center" wrapText="1"/>
      <protection locked="0"/>
    </xf>
    <xf numFmtId="189" fontId="9" fillId="0" borderId="1" xfId="0" applyNumberFormat="1" applyFont="1" applyBorder="1" applyAlignment="1" applyProtection="1">
      <alignment horizontal="right" vertical="center"/>
      <protection locked="0"/>
    </xf>
    <xf numFmtId="189" fontId="9" fillId="0" borderId="1" xfId="1" applyNumberFormat="1" applyFont="1" applyFill="1" applyBorder="1" applyAlignment="1" applyProtection="1">
      <alignment horizontal="right" vertical="center"/>
      <protection locked="0"/>
    </xf>
    <xf numFmtId="190" fontId="9" fillId="0" borderId="1" xfId="1" applyNumberFormat="1" applyFont="1" applyFill="1" applyBorder="1" applyAlignment="1" applyProtection="1">
      <alignment horizontal="right" vertical="center"/>
      <protection locked="0"/>
    </xf>
    <xf numFmtId="0" fontId="15" fillId="3" borderId="40" xfId="0" applyFont="1" applyFill="1" applyBorder="1" applyAlignment="1">
      <alignment horizontal="right" vertical="center"/>
    </xf>
    <xf numFmtId="0" fontId="9" fillId="3" borderId="38" xfId="0" applyFont="1" applyFill="1" applyBorder="1" applyAlignment="1">
      <alignment horizontal="right" vertical="center"/>
    </xf>
    <xf numFmtId="2" fontId="9" fillId="3" borderId="38" xfId="0" applyNumberFormat="1" applyFont="1" applyFill="1" applyBorder="1" applyAlignment="1">
      <alignment horizontal="right" vertical="center"/>
    </xf>
    <xf numFmtId="2" fontId="9" fillId="3" borderId="38" xfId="1" applyNumberFormat="1" applyFont="1" applyFill="1" applyBorder="1" applyAlignment="1">
      <alignment horizontal="right" vertical="center"/>
    </xf>
    <xf numFmtId="0" fontId="9" fillId="3" borderId="0" xfId="3" applyFont="1" applyFill="1" applyAlignment="1">
      <alignment horizontal="right" vertical="center"/>
    </xf>
    <xf numFmtId="2" fontId="9" fillId="0" borderId="0" xfId="3" applyNumberFormat="1" applyFont="1">
      <alignment vertical="center"/>
    </xf>
    <xf numFmtId="0" fontId="6" fillId="7" borderId="0" xfId="0" applyFont="1" applyFill="1">
      <alignment vertical="center"/>
    </xf>
    <xf numFmtId="0" fontId="19" fillId="6" borderId="41" xfId="0" applyFont="1" applyFill="1" applyBorder="1">
      <alignment vertical="center"/>
    </xf>
    <xf numFmtId="0" fontId="21" fillId="6" borderId="38" xfId="0" applyFont="1" applyFill="1" applyBorder="1">
      <alignment vertical="center"/>
    </xf>
    <xf numFmtId="0" fontId="19" fillId="6" borderId="38" xfId="0" applyFont="1" applyFill="1" applyBorder="1">
      <alignment vertical="center"/>
    </xf>
    <xf numFmtId="0" fontId="19" fillId="6" borderId="38" xfId="0" applyFont="1" applyFill="1" applyBorder="1" applyAlignment="1">
      <alignment horizontal="center" vertical="center"/>
    </xf>
    <xf numFmtId="0" fontId="19" fillId="6" borderId="41" xfId="0" applyFont="1" applyFill="1" applyBorder="1" applyAlignment="1">
      <alignment horizontal="center" vertical="center"/>
    </xf>
    <xf numFmtId="0" fontId="19" fillId="6" borderId="38" xfId="0" applyFont="1" applyFill="1" applyBorder="1" applyAlignment="1">
      <alignment horizontal="center" vertical="center" shrinkToFit="1"/>
    </xf>
    <xf numFmtId="0" fontId="3" fillId="6" borderId="42" xfId="0" applyFont="1" applyFill="1" applyBorder="1">
      <alignment vertical="center"/>
    </xf>
    <xf numFmtId="0" fontId="9" fillId="13" borderId="38" xfId="0" applyFont="1" applyFill="1" applyBorder="1">
      <alignment vertical="center"/>
    </xf>
    <xf numFmtId="0" fontId="3" fillId="13" borderId="38" xfId="0" applyFont="1" applyFill="1" applyBorder="1">
      <alignment vertical="center"/>
    </xf>
    <xf numFmtId="0" fontId="9" fillId="0" borderId="38" xfId="0" applyFont="1" applyBorder="1" applyAlignment="1">
      <alignment horizontal="center" vertical="center"/>
    </xf>
    <xf numFmtId="0" fontId="9" fillId="0" borderId="43" xfId="0" applyFont="1" applyBorder="1" applyAlignment="1">
      <alignment horizontal="center" vertical="center"/>
    </xf>
    <xf numFmtId="179" fontId="19" fillId="6" borderId="44" xfId="0" applyNumberFormat="1" applyFont="1" applyFill="1" applyBorder="1">
      <alignment vertical="center"/>
    </xf>
    <xf numFmtId="0" fontId="3" fillId="6" borderId="44" xfId="0" applyFont="1" applyFill="1" applyBorder="1">
      <alignment vertical="center"/>
    </xf>
    <xf numFmtId="0" fontId="9" fillId="13" borderId="41" xfId="0" applyFont="1" applyFill="1" applyBorder="1">
      <alignment vertical="center"/>
    </xf>
    <xf numFmtId="0" fontId="9" fillId="13" borderId="42" xfId="0" applyFont="1" applyFill="1" applyBorder="1">
      <alignment vertical="center"/>
    </xf>
    <xf numFmtId="0" fontId="9" fillId="3" borderId="38" xfId="0" applyFont="1" applyFill="1" applyBorder="1">
      <alignment vertical="center"/>
    </xf>
    <xf numFmtId="179" fontId="9" fillId="0" borderId="42" xfId="0" applyNumberFormat="1" applyFont="1" applyBorder="1">
      <alignment vertical="center"/>
    </xf>
    <xf numFmtId="179" fontId="19" fillId="6" borderId="41" xfId="0" applyNumberFormat="1" applyFont="1" applyFill="1" applyBorder="1">
      <alignment vertical="center"/>
    </xf>
    <xf numFmtId="179" fontId="9" fillId="0" borderId="9" xfId="0" applyNumberFormat="1" applyFont="1" applyBorder="1" applyAlignment="1">
      <alignment horizontal="right" vertical="center"/>
    </xf>
    <xf numFmtId="0" fontId="3" fillId="13" borderId="42" xfId="0" applyFont="1" applyFill="1" applyBorder="1">
      <alignment vertical="center"/>
    </xf>
    <xf numFmtId="0" fontId="27" fillId="3" borderId="38" xfId="0" applyFont="1" applyFill="1" applyBorder="1">
      <alignment vertical="center"/>
    </xf>
    <xf numFmtId="179" fontId="9" fillId="0" borderId="42" xfId="0" applyNumberFormat="1" applyFont="1" applyBorder="1" applyAlignment="1">
      <alignment horizontal="right" vertical="center"/>
    </xf>
    <xf numFmtId="0" fontId="9" fillId="8" borderId="45" xfId="0" applyFont="1" applyFill="1" applyBorder="1" applyAlignment="1">
      <alignment vertical="center" wrapText="1"/>
    </xf>
    <xf numFmtId="0" fontId="9" fillId="8" borderId="45" xfId="0" applyFont="1" applyFill="1" applyBorder="1">
      <alignment vertical="center"/>
    </xf>
    <xf numFmtId="0" fontId="9" fillId="8" borderId="45" xfId="0" quotePrefix="1" applyFont="1" applyFill="1" applyBorder="1">
      <alignment vertical="center"/>
    </xf>
    <xf numFmtId="0" fontId="9" fillId="8" borderId="45" xfId="0" applyFont="1" applyFill="1" applyBorder="1" applyAlignment="1">
      <alignment horizontal="center" vertical="center"/>
    </xf>
    <xf numFmtId="38" fontId="3" fillId="0" borderId="0" xfId="1" applyFont="1" applyAlignment="1">
      <alignment horizontal="center" vertical="center"/>
    </xf>
    <xf numFmtId="0" fontId="9" fillId="8" borderId="45" xfId="1" applyNumberFormat="1" applyFont="1" applyFill="1" applyBorder="1">
      <alignment vertical="center"/>
    </xf>
    <xf numFmtId="0" fontId="37" fillId="0" borderId="0" xfId="0" applyFont="1">
      <alignment vertical="center"/>
    </xf>
    <xf numFmtId="0" fontId="9" fillId="11" borderId="2" xfId="0" applyFont="1" applyFill="1" applyBorder="1" applyAlignment="1" applyProtection="1">
      <alignment vertical="center" wrapText="1"/>
      <protection locked="0"/>
    </xf>
    <xf numFmtId="0" fontId="38" fillId="11" borderId="2" xfId="0" applyFont="1" applyFill="1" applyBorder="1" applyAlignment="1" applyProtection="1">
      <alignment vertical="center" wrapText="1"/>
      <protection locked="0"/>
    </xf>
    <xf numFmtId="0" fontId="9" fillId="11" borderId="1" xfId="0" quotePrefix="1" applyFont="1" applyFill="1" applyBorder="1" applyAlignment="1" applyProtection="1">
      <alignment horizontal="left" vertical="center" wrapText="1"/>
      <protection locked="0"/>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46"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5" xfId="0" applyFont="1" applyFill="1" applyBorder="1" applyAlignment="1">
      <alignment horizontal="center" vertical="center"/>
    </xf>
    <xf numFmtId="0" fontId="9" fillId="3" borderId="1" xfId="0" applyFont="1" applyFill="1" applyBorder="1" applyAlignment="1">
      <alignment horizontal="left" vertical="center" wrapText="1"/>
    </xf>
    <xf numFmtId="191" fontId="9" fillId="3" borderId="1" xfId="0" applyNumberFormat="1" applyFont="1" applyFill="1" applyBorder="1" applyAlignment="1">
      <alignment horizontal="left"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11" borderId="1" xfId="0" quotePrefix="1" applyFont="1" applyFill="1" applyBorder="1" applyAlignment="1" applyProtection="1">
      <alignment horizontal="left" vertical="center" shrinkToFit="1"/>
      <protection locked="0"/>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178" fontId="9" fillId="3" borderId="1" xfId="1" applyNumberFormat="1" applyFont="1" applyFill="1" applyBorder="1" applyAlignment="1" applyProtection="1">
      <alignment horizontal="right" vertical="center"/>
    </xf>
    <xf numFmtId="178" fontId="9" fillId="3" borderId="2" xfId="1" applyNumberFormat="1" applyFont="1" applyFill="1" applyBorder="1" applyAlignment="1" applyProtection="1">
      <alignment horizontal="right" vertical="center" wrapText="1"/>
    </xf>
    <xf numFmtId="189" fontId="9" fillId="3" borderId="1" xfId="0" applyNumberFormat="1" applyFont="1" applyFill="1" applyBorder="1" applyAlignment="1">
      <alignment horizontal="right" vertical="center"/>
    </xf>
  </cellXfs>
  <cellStyles count="5">
    <cellStyle name="40% - アクセント 6 2" xfId="2" xr:uid="{00000000-0005-0000-0000-000000000000}"/>
    <cellStyle name="桁区切り" xfId="1" builtinId="6"/>
    <cellStyle name="桁区切り 2" xfId="4" xr:uid="{A494BF54-759E-4363-9332-81B80ABB82DC}"/>
    <cellStyle name="標準" xfId="0" builtinId="0"/>
    <cellStyle name="標準 2" xfId="3" xr:uid="{F6967AB0-8C0E-4019-BA51-F88E65C9DBFD}"/>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v01\&#22320;&#29699;&#29872;&#22659;&#23616;\Users\suzukia\Downloads\JCM_ID_AM008_ver01.0_P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PS(input_fridge_showcase)"/>
      <sheetName val="MPS(input_freezer_showcase)"/>
      <sheetName val="MPS(calc_process)"/>
      <sheetName val="MSS"/>
      <sheetName val="MRS(input_fridge_showcase)"/>
      <sheetName val="MRS(input_freezer_showcase)"/>
      <sheetName val="MRS(calc_process)"/>
    </sheetNames>
    <sheetDataSet>
      <sheetData sheetId="0">
        <row r="1">
          <cell r="AC1" t="str">
            <v>Monitoring Spreadsheet: JCM_ID_AM008_ver01.0</v>
          </cell>
        </row>
      </sheetData>
      <sheetData sheetId="1"/>
      <sheetData sheetId="2">
        <row r="35">
          <cell r="I35">
            <v>0.7</v>
          </cell>
        </row>
        <row r="36">
          <cell r="I36">
            <v>0.7</v>
          </cell>
        </row>
        <row r="37">
          <cell r="I37">
            <v>1.01</v>
          </cell>
        </row>
        <row r="40">
          <cell r="I40">
            <v>4</v>
          </cell>
        </row>
        <row r="41">
          <cell r="I41">
            <v>3.59</v>
          </cell>
        </row>
        <row r="42">
          <cell r="I42">
            <v>2.96</v>
          </cell>
        </row>
        <row r="43">
          <cell r="I43">
            <v>2.85</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6"/>
  <sheetViews>
    <sheetView showGridLines="0" view="pageBreakPreview" zoomScale="70" zoomScaleNormal="70" zoomScaleSheetLayoutView="70" workbookViewId="0">
      <selection activeCell="E6" sqref="E6"/>
    </sheetView>
  </sheetViews>
  <sheetFormatPr defaultColWidth="9" defaultRowHeight="13.8" x14ac:dyDescent="0.2"/>
  <cols>
    <col min="1" max="1" width="2.6640625" style="1" customWidth="1"/>
    <col min="2" max="2" width="11.6640625" style="1" customWidth="1"/>
    <col min="3" max="3" width="12.33203125" style="1" customWidth="1"/>
    <col min="4" max="4" width="26.6640625" style="1" customWidth="1"/>
    <col min="5" max="6" width="10.6640625" style="1" customWidth="1"/>
    <col min="7" max="7" width="11.6640625" style="1" customWidth="1"/>
    <col min="8" max="8" width="11.44140625" style="1" customWidth="1"/>
    <col min="9" max="9" width="60.6640625" style="1" customWidth="1"/>
    <col min="10" max="10" width="12.6640625" style="1" customWidth="1"/>
    <col min="11" max="11" width="22.77734375" style="1" customWidth="1"/>
    <col min="12" max="16384" width="9" style="1"/>
  </cols>
  <sheetData>
    <row r="1" spans="1:11" ht="18" customHeight="1" x14ac:dyDescent="0.2">
      <c r="K1" s="129" t="s">
        <v>0</v>
      </c>
    </row>
    <row r="2" spans="1:11" ht="18" customHeight="1" x14ac:dyDescent="0.2">
      <c r="K2" s="14" t="s">
        <v>1</v>
      </c>
    </row>
    <row r="3" spans="1:11" ht="27.75" customHeight="1" x14ac:dyDescent="0.2">
      <c r="A3" s="53" t="s">
        <v>2</v>
      </c>
      <c r="B3" s="54"/>
      <c r="C3" s="54"/>
      <c r="D3" s="54"/>
      <c r="E3" s="54"/>
      <c r="F3" s="54"/>
      <c r="G3" s="54"/>
      <c r="H3" s="54"/>
      <c r="I3" s="54"/>
      <c r="J3" s="54"/>
      <c r="K3" s="55"/>
    </row>
    <row r="5" spans="1:11" ht="18.75" customHeight="1" x14ac:dyDescent="0.2">
      <c r="A5" s="56" t="s">
        <v>3</v>
      </c>
      <c r="B5" s="56"/>
    </row>
    <row r="6" spans="1:11" ht="18.75" customHeight="1" x14ac:dyDescent="0.2">
      <c r="A6" s="56"/>
      <c r="B6" s="57" t="s">
        <v>4</v>
      </c>
      <c r="C6" s="57" t="s">
        <v>5</v>
      </c>
      <c r="D6" s="57" t="s">
        <v>6</v>
      </c>
      <c r="E6" s="57" t="s">
        <v>7</v>
      </c>
      <c r="F6" s="57" t="s">
        <v>8</v>
      </c>
      <c r="G6" s="57" t="s">
        <v>9</v>
      </c>
      <c r="H6" s="57" t="s">
        <v>10</v>
      </c>
      <c r="I6" s="57" t="s">
        <v>11</v>
      </c>
      <c r="J6" s="57" t="s">
        <v>12</v>
      </c>
      <c r="K6" s="57" t="s">
        <v>13</v>
      </c>
    </row>
    <row r="7" spans="1:11" s="58" customFormat="1" ht="39" customHeight="1" x14ac:dyDescent="0.2">
      <c r="B7" s="57" t="s">
        <v>14</v>
      </c>
      <c r="C7" s="57" t="s">
        <v>15</v>
      </c>
      <c r="D7" s="57" t="s">
        <v>16</v>
      </c>
      <c r="E7" s="57" t="s">
        <v>17</v>
      </c>
      <c r="F7" s="57" t="s">
        <v>18</v>
      </c>
      <c r="G7" s="57" t="s">
        <v>19</v>
      </c>
      <c r="H7" s="57" t="s">
        <v>20</v>
      </c>
      <c r="I7" s="57" t="s">
        <v>21</v>
      </c>
      <c r="J7" s="57" t="s">
        <v>22</v>
      </c>
      <c r="K7" s="57" t="s">
        <v>23</v>
      </c>
    </row>
    <row r="8" spans="1:11" ht="288.75" customHeight="1" x14ac:dyDescent="0.2">
      <c r="B8" s="59" t="s">
        <v>24</v>
      </c>
      <c r="C8" s="102" t="s">
        <v>25</v>
      </c>
      <c r="D8" s="61" t="s">
        <v>26</v>
      </c>
      <c r="E8" s="62" t="s">
        <v>27</v>
      </c>
      <c r="F8" s="63" t="s">
        <v>28</v>
      </c>
      <c r="G8" s="2" t="s">
        <v>29</v>
      </c>
      <c r="H8" s="2" t="s">
        <v>30</v>
      </c>
      <c r="I8" s="122" t="s">
        <v>31</v>
      </c>
      <c r="J8" s="3" t="s">
        <v>32</v>
      </c>
      <c r="K8" s="3" t="s">
        <v>33</v>
      </c>
    </row>
    <row r="9" spans="1:11" ht="119.25" customHeight="1" x14ac:dyDescent="0.2">
      <c r="B9" s="59" t="s">
        <v>34</v>
      </c>
      <c r="C9" s="102" t="s">
        <v>35</v>
      </c>
      <c r="D9" s="60" t="s">
        <v>36</v>
      </c>
      <c r="E9" s="13"/>
      <c r="F9" s="65" t="s">
        <v>37</v>
      </c>
      <c r="G9" s="2" t="s">
        <v>38</v>
      </c>
      <c r="H9" s="2" t="s">
        <v>39</v>
      </c>
      <c r="I9" s="3" t="s">
        <v>40</v>
      </c>
      <c r="J9" s="3" t="s">
        <v>32</v>
      </c>
      <c r="K9" s="123" t="s">
        <v>41</v>
      </c>
    </row>
    <row r="10" spans="1:11" ht="293.25" customHeight="1" x14ac:dyDescent="0.2">
      <c r="B10" s="59" t="s">
        <v>42</v>
      </c>
      <c r="C10" s="102" t="s">
        <v>43</v>
      </c>
      <c r="D10" s="60" t="s">
        <v>44</v>
      </c>
      <c r="E10" s="13"/>
      <c r="F10" s="63" t="s">
        <v>28</v>
      </c>
      <c r="G10" s="2" t="s">
        <v>29</v>
      </c>
      <c r="H10" s="2" t="s">
        <v>30</v>
      </c>
      <c r="I10" s="122" t="s">
        <v>31</v>
      </c>
      <c r="J10" s="3" t="s">
        <v>32</v>
      </c>
      <c r="K10" s="123" t="s">
        <v>41</v>
      </c>
    </row>
    <row r="11" spans="1:11" ht="17.25" customHeight="1" x14ac:dyDescent="0.2"/>
    <row r="12" spans="1:11" ht="17.25" customHeight="1" x14ac:dyDescent="0.2">
      <c r="A12" s="56" t="s">
        <v>45</v>
      </c>
    </row>
    <row r="13" spans="1:11" ht="20.100000000000001" customHeight="1" x14ac:dyDescent="0.2">
      <c r="B13" s="57" t="s">
        <v>4</v>
      </c>
      <c r="C13" s="153" t="s">
        <v>5</v>
      </c>
      <c r="D13" s="153"/>
      <c r="E13" s="57" t="s">
        <v>6</v>
      </c>
      <c r="F13" s="57" t="s">
        <v>7</v>
      </c>
      <c r="G13" s="153" t="s">
        <v>8</v>
      </c>
      <c r="H13" s="153"/>
      <c r="I13" s="153"/>
      <c r="J13" s="153" t="s">
        <v>9</v>
      </c>
      <c r="K13" s="153"/>
    </row>
    <row r="14" spans="1:11" ht="39" customHeight="1" x14ac:dyDescent="0.2">
      <c r="B14" s="57" t="s">
        <v>15</v>
      </c>
      <c r="C14" s="153" t="s">
        <v>16</v>
      </c>
      <c r="D14" s="153"/>
      <c r="E14" s="57" t="s">
        <v>17</v>
      </c>
      <c r="F14" s="57" t="s">
        <v>18</v>
      </c>
      <c r="G14" s="153" t="s">
        <v>20</v>
      </c>
      <c r="H14" s="153"/>
      <c r="I14" s="153"/>
      <c r="J14" s="153" t="s">
        <v>23</v>
      </c>
      <c r="K14" s="153"/>
    </row>
    <row r="15" spans="1:11" ht="68.25" customHeight="1" x14ac:dyDescent="0.2">
      <c r="B15" s="103" t="s">
        <v>46</v>
      </c>
      <c r="C15" s="145" t="s">
        <v>47</v>
      </c>
      <c r="D15" s="145"/>
      <c r="E15" s="134">
        <v>0.48570000000000002</v>
      </c>
      <c r="F15" s="60" t="s">
        <v>48</v>
      </c>
      <c r="G15" s="138" t="s">
        <v>49</v>
      </c>
      <c r="H15" s="138"/>
      <c r="I15" s="138"/>
      <c r="J15" s="151"/>
      <c r="K15" s="152"/>
    </row>
    <row r="16" spans="1:11" ht="164.25" customHeight="1" x14ac:dyDescent="0.2">
      <c r="B16" s="104" t="s">
        <v>50</v>
      </c>
      <c r="C16" s="145" t="s">
        <v>51</v>
      </c>
      <c r="D16" s="145"/>
      <c r="E16" s="64">
        <f>IF(ISERROR(3.6*(100/E25)*E27),0,3.6*(100/E25)*E27)</f>
        <v>0</v>
      </c>
      <c r="F16" s="65" t="s">
        <v>52</v>
      </c>
      <c r="G16" s="146" t="s">
        <v>53</v>
      </c>
      <c r="H16" s="146"/>
      <c r="I16" s="146"/>
      <c r="J16" s="139" t="s">
        <v>54</v>
      </c>
      <c r="K16" s="140"/>
    </row>
    <row r="17" spans="1:11" ht="166.5" customHeight="1" x14ac:dyDescent="0.2">
      <c r="B17" s="104" t="s">
        <v>50</v>
      </c>
      <c r="C17" s="145" t="s">
        <v>55</v>
      </c>
      <c r="D17" s="145"/>
      <c r="E17" s="64">
        <f>IF(ISERROR(E9*E26*E27/E10),0,E9*E26*E27/E10)</f>
        <v>0</v>
      </c>
      <c r="F17" s="65" t="s">
        <v>52</v>
      </c>
      <c r="G17" s="146" t="s">
        <v>56</v>
      </c>
      <c r="H17" s="146"/>
      <c r="I17" s="146"/>
      <c r="J17" s="139" t="s">
        <v>57</v>
      </c>
      <c r="K17" s="140"/>
    </row>
    <row r="18" spans="1:11" ht="156.75" customHeight="1" x14ac:dyDescent="0.2">
      <c r="B18" s="104" t="s">
        <v>50</v>
      </c>
      <c r="C18" s="145" t="s">
        <v>58</v>
      </c>
      <c r="D18" s="145"/>
      <c r="E18" s="15"/>
      <c r="F18" s="65" t="s">
        <v>52</v>
      </c>
      <c r="G18" s="146" t="s">
        <v>59</v>
      </c>
      <c r="H18" s="146"/>
      <c r="I18" s="146"/>
      <c r="J18" s="139"/>
      <c r="K18" s="140"/>
    </row>
    <row r="19" spans="1:11" ht="132" customHeight="1" x14ac:dyDescent="0.2">
      <c r="B19" s="104" t="s">
        <v>50</v>
      </c>
      <c r="C19" s="145" t="s">
        <v>60</v>
      </c>
      <c r="D19" s="145"/>
      <c r="E19" s="4"/>
      <c r="F19" s="65" t="s">
        <v>52</v>
      </c>
      <c r="G19" s="139" t="s">
        <v>61</v>
      </c>
      <c r="H19" s="147"/>
      <c r="I19" s="140"/>
      <c r="J19" s="139" t="s">
        <v>62</v>
      </c>
      <c r="K19" s="140"/>
    </row>
    <row r="20" spans="1:11" ht="54.75" customHeight="1" x14ac:dyDescent="0.2">
      <c r="B20" s="103" t="s">
        <v>63</v>
      </c>
      <c r="C20" s="141" t="s">
        <v>64</v>
      </c>
      <c r="D20" s="141"/>
      <c r="E20" s="62" t="s">
        <v>27</v>
      </c>
      <c r="F20" s="60" t="s">
        <v>65</v>
      </c>
      <c r="G20" s="138" t="s">
        <v>66</v>
      </c>
      <c r="H20" s="138"/>
      <c r="I20" s="138"/>
      <c r="J20" s="143" t="s">
        <v>33</v>
      </c>
      <c r="K20" s="144"/>
    </row>
    <row r="21" spans="1:11" ht="54.75" customHeight="1" x14ac:dyDescent="0.2">
      <c r="B21" s="103" t="s">
        <v>67</v>
      </c>
      <c r="C21" s="141" t="s">
        <v>68</v>
      </c>
      <c r="D21" s="141"/>
      <c r="E21" s="62" t="s">
        <v>27</v>
      </c>
      <c r="F21" s="60" t="s">
        <v>65</v>
      </c>
      <c r="G21" s="138" t="s">
        <v>66</v>
      </c>
      <c r="H21" s="138"/>
      <c r="I21" s="138"/>
      <c r="J21" s="143" t="s">
        <v>33</v>
      </c>
      <c r="K21" s="144"/>
    </row>
    <row r="22" spans="1:11" ht="54.75" customHeight="1" x14ac:dyDescent="0.2">
      <c r="B22" s="103" t="s">
        <v>69</v>
      </c>
      <c r="C22" s="141" t="s">
        <v>70</v>
      </c>
      <c r="D22" s="141"/>
      <c r="E22" s="62" t="s">
        <v>27</v>
      </c>
      <c r="F22" s="66" t="s">
        <v>27</v>
      </c>
      <c r="G22" s="138" t="s">
        <v>71</v>
      </c>
      <c r="H22" s="138"/>
      <c r="I22" s="138"/>
      <c r="J22" s="143" t="s">
        <v>33</v>
      </c>
      <c r="K22" s="144"/>
    </row>
    <row r="23" spans="1:11" ht="54.75" customHeight="1" x14ac:dyDescent="0.2">
      <c r="B23" s="103" t="s">
        <v>72</v>
      </c>
      <c r="C23" s="141" t="s">
        <v>73</v>
      </c>
      <c r="D23" s="141"/>
      <c r="E23" s="62" t="s">
        <v>27</v>
      </c>
      <c r="F23" s="66" t="s">
        <v>27</v>
      </c>
      <c r="G23" s="138" t="s">
        <v>66</v>
      </c>
      <c r="H23" s="138"/>
      <c r="I23" s="138"/>
      <c r="J23" s="143" t="s">
        <v>33</v>
      </c>
      <c r="K23" s="144"/>
    </row>
    <row r="24" spans="1:11" ht="54.75" customHeight="1" x14ac:dyDescent="0.2">
      <c r="B24" s="103" t="s">
        <v>74</v>
      </c>
      <c r="C24" s="141" t="s">
        <v>75</v>
      </c>
      <c r="D24" s="141"/>
      <c r="E24" s="62" t="s">
        <v>27</v>
      </c>
      <c r="F24" s="66" t="s">
        <v>27</v>
      </c>
      <c r="G24" s="138" t="s">
        <v>76</v>
      </c>
      <c r="H24" s="138"/>
      <c r="I24" s="138"/>
      <c r="J24" s="142"/>
      <c r="K24" s="142"/>
    </row>
    <row r="25" spans="1:11" ht="54.75" customHeight="1" x14ac:dyDescent="0.2">
      <c r="B25" s="103" t="s">
        <v>77</v>
      </c>
      <c r="C25" s="141" t="s">
        <v>78</v>
      </c>
      <c r="D25" s="141"/>
      <c r="E25" s="71"/>
      <c r="F25" s="66" t="s">
        <v>79</v>
      </c>
      <c r="G25" s="138" t="s">
        <v>80</v>
      </c>
      <c r="H25" s="138"/>
      <c r="I25" s="138"/>
      <c r="J25" s="139" t="s">
        <v>81</v>
      </c>
      <c r="K25" s="140"/>
    </row>
    <row r="26" spans="1:11" ht="92.25" customHeight="1" x14ac:dyDescent="0.2">
      <c r="B26" s="103" t="s">
        <v>82</v>
      </c>
      <c r="C26" s="141" t="s">
        <v>83</v>
      </c>
      <c r="D26" s="141"/>
      <c r="E26" s="119"/>
      <c r="F26" s="124" t="s">
        <v>84</v>
      </c>
      <c r="G26" s="138" t="s">
        <v>85</v>
      </c>
      <c r="H26" s="138"/>
      <c r="I26" s="138"/>
      <c r="J26" s="139" t="s">
        <v>86</v>
      </c>
      <c r="K26" s="140"/>
    </row>
    <row r="27" spans="1:11" ht="94.5" customHeight="1" x14ac:dyDescent="0.2">
      <c r="B27" s="103" t="s">
        <v>87</v>
      </c>
      <c r="C27" s="141" t="s">
        <v>88</v>
      </c>
      <c r="D27" s="141"/>
      <c r="E27" s="120"/>
      <c r="F27" s="66" t="s">
        <v>89</v>
      </c>
      <c r="G27" s="138" t="s">
        <v>90</v>
      </c>
      <c r="H27" s="138"/>
      <c r="I27" s="138"/>
      <c r="J27" s="139" t="s">
        <v>91</v>
      </c>
      <c r="K27" s="140"/>
    </row>
    <row r="28" spans="1:11" ht="6.75" customHeight="1" x14ac:dyDescent="0.2"/>
    <row r="29" spans="1:11" ht="18.75" customHeight="1" x14ac:dyDescent="0.2">
      <c r="A29" s="56" t="s">
        <v>92</v>
      </c>
      <c r="B29" s="56"/>
    </row>
    <row r="30" spans="1:11" ht="16.8" thickBot="1" x14ac:dyDescent="0.25">
      <c r="B30" s="148" t="s">
        <v>93</v>
      </c>
      <c r="C30" s="148"/>
      <c r="D30" s="67" t="s">
        <v>18</v>
      </c>
    </row>
    <row r="31" spans="1:11" ht="16.8" thickBot="1" x14ac:dyDescent="0.25">
      <c r="B31" s="149">
        <f>ROUNDDOWN('AM005_MPS(calc_process)'!G6,0)</f>
        <v>166</v>
      </c>
      <c r="C31" s="150"/>
      <c r="D31" s="18" t="s">
        <v>94</v>
      </c>
    </row>
    <row r="32" spans="1:11" ht="20.100000000000001" customHeight="1" x14ac:dyDescent="0.2">
      <c r="F32" s="68"/>
      <c r="G32" s="68"/>
    </row>
    <row r="33" spans="1:10" ht="18.75" customHeight="1" x14ac:dyDescent="0.2">
      <c r="A33" s="56" t="s">
        <v>95</v>
      </c>
    </row>
    <row r="34" spans="1:10" ht="18" customHeight="1" x14ac:dyDescent="0.2">
      <c r="B34" s="69" t="s">
        <v>96</v>
      </c>
      <c r="C34" s="116" t="s">
        <v>97</v>
      </c>
      <c r="D34" s="117"/>
      <c r="E34" s="117"/>
      <c r="F34" s="117"/>
      <c r="G34" s="117"/>
      <c r="H34" s="117"/>
      <c r="I34" s="117"/>
      <c r="J34" s="118"/>
    </row>
    <row r="35" spans="1:10" ht="18" customHeight="1" x14ac:dyDescent="0.2">
      <c r="B35" s="69" t="s">
        <v>38</v>
      </c>
      <c r="C35" s="116" t="s">
        <v>98</v>
      </c>
      <c r="D35" s="117"/>
      <c r="E35" s="117"/>
      <c r="F35" s="117"/>
      <c r="G35" s="117"/>
      <c r="H35" s="117"/>
      <c r="I35" s="117"/>
      <c r="J35" s="118"/>
    </row>
    <row r="36" spans="1:10" ht="18" customHeight="1" x14ac:dyDescent="0.2">
      <c r="B36" s="69" t="s">
        <v>29</v>
      </c>
      <c r="C36" s="116" t="s">
        <v>99</v>
      </c>
      <c r="D36" s="117"/>
      <c r="E36" s="117"/>
      <c r="F36" s="117"/>
      <c r="G36" s="117"/>
      <c r="H36" s="117"/>
      <c r="I36" s="117"/>
      <c r="J36" s="118"/>
    </row>
  </sheetData>
  <sheetProtection algorithmName="SHA-512" hashValue="uI36UwX3K5V3Svza77yR7st78EamljWMaoBx9r6YHEeR/b70ogzFToXZw2pn2QZIOefneDaDiinRo45xyv6dUg==" saltValue="1+aITbSb8NxxoQrYIrG30g==" spinCount="100000" sheet="1" formatCells="0" formatRows="0"/>
  <mergeCells count="47">
    <mergeCell ref="C15:D15"/>
    <mergeCell ref="G15:I15"/>
    <mergeCell ref="J15:K15"/>
    <mergeCell ref="C13:D13"/>
    <mergeCell ref="G13:I13"/>
    <mergeCell ref="J13:K13"/>
    <mergeCell ref="C14:D14"/>
    <mergeCell ref="G14:I14"/>
    <mergeCell ref="J14:K14"/>
    <mergeCell ref="B30:C30"/>
    <mergeCell ref="B31:C31"/>
    <mergeCell ref="C20:D20"/>
    <mergeCell ref="J26:K26"/>
    <mergeCell ref="J27:K27"/>
    <mergeCell ref="C22:D22"/>
    <mergeCell ref="G22:I22"/>
    <mergeCell ref="J22:K22"/>
    <mergeCell ref="C23:D23"/>
    <mergeCell ref="G23:I23"/>
    <mergeCell ref="J23:K23"/>
    <mergeCell ref="C27:D27"/>
    <mergeCell ref="G27:I27"/>
    <mergeCell ref="C24:D24"/>
    <mergeCell ref="G24:I24"/>
    <mergeCell ref="C26:D26"/>
    <mergeCell ref="C19:D19"/>
    <mergeCell ref="G19:I19"/>
    <mergeCell ref="G16:I16"/>
    <mergeCell ref="C17:D17"/>
    <mergeCell ref="G17:I17"/>
    <mergeCell ref="C16:D16"/>
    <mergeCell ref="G26:I26"/>
    <mergeCell ref="J19:K19"/>
    <mergeCell ref="J16:K16"/>
    <mergeCell ref="J17:K17"/>
    <mergeCell ref="C25:D25"/>
    <mergeCell ref="G25:I25"/>
    <mergeCell ref="J25:K25"/>
    <mergeCell ref="J24:K24"/>
    <mergeCell ref="G20:I20"/>
    <mergeCell ref="J20:K20"/>
    <mergeCell ref="C21:D21"/>
    <mergeCell ref="G21:I21"/>
    <mergeCell ref="J21:K21"/>
    <mergeCell ref="C18:D18"/>
    <mergeCell ref="G18:I18"/>
    <mergeCell ref="J18:K18"/>
  </mergeCells>
  <phoneticPr fontId="5"/>
  <dataValidations count="1">
    <dataValidation type="list" allowBlank="1" showInputMessage="1" showErrorMessage="1" sqref="E18" xr:uid="{00000000-0002-0000-0000-000000000000}">
      <formula1>"0.8,0.46"</formula1>
    </dataValidation>
  </dataValidations>
  <pageMargins left="0.70866141732283472" right="0.70866141732283472" top="0.74803149606299213" bottom="0.74803149606299213" header="0.31496062992125984" footer="0.31496062992125984"/>
  <pageSetup paperSize="9" scale="60" fitToHeight="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380A-9AFF-4FCC-806F-966507162595}">
  <sheetPr>
    <tabColor theme="3" tint="0.39997558519241921"/>
  </sheetPr>
  <dimension ref="A1:K36"/>
  <sheetViews>
    <sheetView showGridLines="0" view="pageBreakPreview" zoomScale="85" zoomScaleNormal="100" zoomScaleSheetLayoutView="85" workbookViewId="0">
      <selection activeCell="E34" sqref="E34"/>
    </sheetView>
  </sheetViews>
  <sheetFormatPr defaultColWidth="9" defaultRowHeight="13.8" x14ac:dyDescent="0.2"/>
  <cols>
    <col min="1" max="4" width="3.6640625" style="1" customWidth="1"/>
    <col min="5" max="5" width="49.6640625" style="1" customWidth="1"/>
    <col min="6" max="6" width="10" style="1" customWidth="1"/>
    <col min="7" max="7" width="15" style="1" customWidth="1"/>
    <col min="8" max="8" width="14.6640625" style="1" customWidth="1"/>
    <col min="9" max="9" width="14.33203125" style="5" bestFit="1" customWidth="1"/>
    <col min="10" max="16384" width="9" style="1"/>
  </cols>
  <sheetData>
    <row r="1" spans="1:11" x14ac:dyDescent="0.2">
      <c r="I1" s="14" t="str">
        <f>'AM012_MPS(input)'!K1</f>
        <v>Monitoring Spreadsheet: JCM_TH_AM012_ver01.0</v>
      </c>
    </row>
    <row r="2" spans="1:11" ht="18" customHeight="1" x14ac:dyDescent="0.2">
      <c r="I2" s="14" t="str">
        <f>'AM012_MPS(input)'!K2</f>
        <v>Reference Number:</v>
      </c>
    </row>
    <row r="3" spans="1:11" ht="27.75" customHeight="1" x14ac:dyDescent="0.2">
      <c r="A3" s="265" t="s">
        <v>100</v>
      </c>
      <c r="B3" s="265"/>
      <c r="C3" s="265"/>
      <c r="D3" s="265"/>
      <c r="E3" s="265"/>
      <c r="F3" s="265"/>
      <c r="G3" s="265"/>
      <c r="H3" s="265"/>
      <c r="I3" s="265"/>
    </row>
    <row r="4" spans="1:11" ht="11.25" customHeight="1" x14ac:dyDescent="0.2"/>
    <row r="5" spans="1:11" ht="18.75" customHeight="1" thickBot="1" x14ac:dyDescent="0.25">
      <c r="A5" s="266" t="s">
        <v>101</v>
      </c>
      <c r="B5" s="267"/>
      <c r="C5" s="267"/>
      <c r="D5" s="267"/>
      <c r="E5" s="268"/>
      <c r="F5" s="269" t="s">
        <v>102</v>
      </c>
      <c r="G5" s="270" t="s">
        <v>103</v>
      </c>
      <c r="H5" s="269" t="s">
        <v>18</v>
      </c>
      <c r="I5" s="271" t="s">
        <v>104</v>
      </c>
    </row>
    <row r="6" spans="1:11" ht="18.75" customHeight="1" thickBot="1" x14ac:dyDescent="0.25">
      <c r="A6" s="272"/>
      <c r="B6" s="273" t="s">
        <v>269</v>
      </c>
      <c r="C6" s="274"/>
      <c r="D6" s="274"/>
      <c r="E6" s="274"/>
      <c r="F6" s="275" t="s">
        <v>106</v>
      </c>
      <c r="G6" s="51">
        <f>G8-G11</f>
        <v>1352.9278996608464</v>
      </c>
      <c r="H6" s="276" t="s">
        <v>113</v>
      </c>
      <c r="I6" s="275" t="s">
        <v>270</v>
      </c>
    </row>
    <row r="7" spans="1:11" ht="18.75" customHeight="1" thickBot="1" x14ac:dyDescent="0.25">
      <c r="A7" s="266" t="s">
        <v>108</v>
      </c>
      <c r="B7" s="268"/>
      <c r="C7" s="267"/>
      <c r="D7" s="269"/>
      <c r="E7" s="269"/>
      <c r="F7" s="269"/>
      <c r="G7" s="277"/>
      <c r="H7" s="268"/>
      <c r="I7" s="269"/>
    </row>
    <row r="8" spans="1:11" ht="18.75" customHeight="1" thickBot="1" x14ac:dyDescent="0.25">
      <c r="A8" s="278"/>
      <c r="B8" s="279" t="s">
        <v>271</v>
      </c>
      <c r="C8" s="274"/>
      <c r="D8" s="274"/>
      <c r="E8" s="274"/>
      <c r="F8" s="275" t="s">
        <v>106</v>
      </c>
      <c r="G8" s="51">
        <f>G9</f>
        <v>1664.5322333293248</v>
      </c>
      <c r="H8" s="276" t="s">
        <v>113</v>
      </c>
      <c r="I8" s="275" t="s">
        <v>272</v>
      </c>
      <c r="K8" s="10"/>
    </row>
    <row r="9" spans="1:11" ht="18.75" customHeight="1" x14ac:dyDescent="0.2">
      <c r="A9" s="272"/>
      <c r="B9" s="280"/>
      <c r="C9" s="281" t="s">
        <v>271</v>
      </c>
      <c r="D9" s="281"/>
      <c r="E9" s="281"/>
      <c r="F9" s="275" t="s">
        <v>106</v>
      </c>
      <c r="G9" s="282">
        <f>'AM012_MPS(input_separate)'!W57</f>
        <v>1664.5322333293248</v>
      </c>
      <c r="H9" s="275" t="s">
        <v>113</v>
      </c>
      <c r="I9" s="275" t="s">
        <v>272</v>
      </c>
    </row>
    <row r="10" spans="1:11" ht="18.75" customHeight="1" thickBot="1" x14ac:dyDescent="0.25">
      <c r="A10" s="266" t="s">
        <v>273</v>
      </c>
      <c r="B10" s="267"/>
      <c r="C10" s="267"/>
      <c r="D10" s="267"/>
      <c r="E10" s="268"/>
      <c r="F10" s="269"/>
      <c r="G10" s="283"/>
      <c r="H10" s="268"/>
      <c r="I10" s="269"/>
    </row>
    <row r="11" spans="1:11" ht="16.8" thickBot="1" x14ac:dyDescent="0.25">
      <c r="A11" s="278"/>
      <c r="B11" s="279" t="s">
        <v>274</v>
      </c>
      <c r="C11" s="274"/>
      <c r="D11" s="274"/>
      <c r="E11" s="274"/>
      <c r="F11" s="275" t="s">
        <v>106</v>
      </c>
      <c r="G11" s="284">
        <f>G12</f>
        <v>311.60433366847826</v>
      </c>
      <c r="H11" s="276" t="s">
        <v>113</v>
      </c>
      <c r="I11" s="275" t="s">
        <v>114</v>
      </c>
    </row>
    <row r="12" spans="1:11" ht="16.2" x14ac:dyDescent="0.2">
      <c r="A12" s="272"/>
      <c r="B12" s="285"/>
      <c r="C12" s="281" t="s">
        <v>275</v>
      </c>
      <c r="D12" s="286"/>
      <c r="E12" s="286"/>
      <c r="F12" s="275" t="s">
        <v>106</v>
      </c>
      <c r="G12" s="287">
        <f>'AM012_MPS(input_separate)'!X57</f>
        <v>311.60433366847826</v>
      </c>
      <c r="H12" s="275" t="s">
        <v>113</v>
      </c>
      <c r="I12" s="275" t="s">
        <v>114</v>
      </c>
    </row>
    <row r="13" spans="1:11" x14ac:dyDescent="0.2">
      <c r="F13" s="9"/>
      <c r="G13" s="10"/>
      <c r="H13" s="10"/>
    </row>
    <row r="14" spans="1:11" ht="21.75" customHeight="1" x14ac:dyDescent="0.2">
      <c r="E14" s="1" t="s">
        <v>116</v>
      </c>
    </row>
    <row r="15" spans="1:11" s="5" customFormat="1" ht="40.200000000000003" customHeight="1" x14ac:dyDescent="0.2">
      <c r="E15" s="288" t="s">
        <v>276</v>
      </c>
      <c r="F15" s="289">
        <v>1.2</v>
      </c>
      <c r="G15" s="290" t="s">
        <v>277</v>
      </c>
      <c r="H15" s="291" t="s">
        <v>224</v>
      </c>
      <c r="I15"/>
    </row>
    <row r="16" spans="1:11" s="5" customFormat="1" ht="40.200000000000003" customHeight="1" x14ac:dyDescent="0.2">
      <c r="E16" s="288" t="s">
        <v>278</v>
      </c>
      <c r="F16" s="289">
        <v>4.18</v>
      </c>
      <c r="G16" s="288" t="s">
        <v>279</v>
      </c>
      <c r="H16" s="291" t="s">
        <v>227</v>
      </c>
      <c r="I16"/>
      <c r="K16" s="292"/>
    </row>
    <row r="17" spans="1:11" s="5" customFormat="1" ht="40.200000000000003" customHeight="1" x14ac:dyDescent="0.2">
      <c r="E17" s="288" t="s">
        <v>280</v>
      </c>
      <c r="F17" s="293">
        <v>38.5</v>
      </c>
      <c r="G17" s="288" t="s">
        <v>65</v>
      </c>
      <c r="H17" s="291" t="s">
        <v>281</v>
      </c>
    </row>
    <row r="18" spans="1:11" s="5" customFormat="1" ht="15" customHeight="1" x14ac:dyDescent="0.2">
      <c r="H18" s="1"/>
    </row>
    <row r="19" spans="1:11" s="5" customFormat="1" ht="22.05" customHeight="1" x14ac:dyDescent="0.2">
      <c r="A19" s="1"/>
      <c r="B19" s="1"/>
      <c r="C19" s="1"/>
      <c r="D19" s="1"/>
      <c r="E19" s="1"/>
      <c r="F19" s="1"/>
      <c r="G19" s="1"/>
      <c r="H19" s="1"/>
      <c r="I19" s="1"/>
      <c r="J19" s="1"/>
    </row>
    <row r="20" spans="1:11" s="5" customFormat="1" ht="22.05" customHeight="1" x14ac:dyDescent="0.2">
      <c r="A20" s="1"/>
      <c r="B20" s="1"/>
      <c r="C20" s="1"/>
      <c r="D20" s="1"/>
      <c r="E20" s="1"/>
      <c r="F20" s="1"/>
      <c r="G20" s="1"/>
      <c r="H20" s="1"/>
      <c r="I20" s="1"/>
      <c r="J20" s="1"/>
    </row>
    <row r="21" spans="1:11" s="5" customFormat="1" ht="22.05" customHeight="1" x14ac:dyDescent="0.2">
      <c r="A21" s="1"/>
      <c r="B21" s="1"/>
      <c r="C21" s="1"/>
      <c r="D21" s="1"/>
      <c r="E21" s="1"/>
      <c r="F21" s="1"/>
      <c r="G21" s="1"/>
      <c r="H21" s="1"/>
      <c r="I21" s="1"/>
      <c r="J21" s="1"/>
    </row>
    <row r="22" spans="1:11" ht="18.75" customHeight="1" x14ac:dyDescent="0.2">
      <c r="I22" s="1"/>
      <c r="K22" s="294"/>
    </row>
    <row r="23" spans="1:11" ht="18.75" customHeight="1" x14ac:dyDescent="0.2">
      <c r="I23" s="1"/>
    </row>
    <row r="24" spans="1:11" ht="18.75" customHeight="1" x14ac:dyDescent="0.2">
      <c r="I24" s="1"/>
    </row>
    <row r="25" spans="1:11" ht="18.75" customHeight="1" x14ac:dyDescent="0.2">
      <c r="I25" s="1"/>
    </row>
    <row r="26" spans="1:11" ht="18.75" customHeight="1" x14ac:dyDescent="0.2">
      <c r="I26" s="1"/>
    </row>
    <row r="27" spans="1:11" ht="18.75" customHeight="1" x14ac:dyDescent="0.2">
      <c r="I27" s="1"/>
    </row>
    <row r="28" spans="1:11" ht="18.75" customHeight="1" x14ac:dyDescent="0.2">
      <c r="I28" s="1"/>
    </row>
    <row r="29" spans="1:11" ht="18.75" customHeight="1" x14ac:dyDescent="0.2">
      <c r="I29" s="1"/>
    </row>
    <row r="30" spans="1:11" ht="36.75" customHeight="1" x14ac:dyDescent="0.2">
      <c r="I30" s="1"/>
    </row>
    <row r="31" spans="1:11" ht="18.75" customHeight="1" x14ac:dyDescent="0.2">
      <c r="I31" s="1"/>
    </row>
    <row r="32" spans="1:11" ht="18.75" customHeight="1" x14ac:dyDescent="0.2">
      <c r="I32" s="1"/>
    </row>
    <row r="33" spans="9:9" ht="18.75" customHeight="1" x14ac:dyDescent="0.2">
      <c r="I33" s="1"/>
    </row>
    <row r="34" spans="9:9" ht="18.75" customHeight="1" x14ac:dyDescent="0.2">
      <c r="I34" s="1"/>
    </row>
    <row r="35" spans="9:9" ht="18.75" customHeight="1" x14ac:dyDescent="0.2">
      <c r="I35" s="1"/>
    </row>
    <row r="36" spans="9:9" x14ac:dyDescent="0.2">
      <c r="I36" s="1"/>
    </row>
  </sheetData>
  <sheetProtection algorithmName="SHA-512" hashValue="/3s1268yBS+S3ArUMO98fIG103i91hT3hVPqTuqOpU43liapjZ11StoStEFSPcicWVbG62orrIyTSGyRzgoGnQ==" saltValue="qXjG9enHiTGPf2bDPy+z3g==" spinCount="100000" sheet="1" objects="1" scenarios="1"/>
  <mergeCells count="1">
    <mergeCell ref="A3:I3"/>
  </mergeCells>
  <phoneticPr fontId="4"/>
  <pageMargins left="0.70866141732283472" right="0.70866141732283472" top="0.74803149606299213" bottom="0.74803149606299213" header="0.31496062992125984" footer="0.31496062992125984"/>
  <pageSetup paperSize="9" scale="74"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8DEB3-46D7-4C8F-BF90-6026A56FE56A}">
  <sheetPr>
    <tabColor theme="3" tint="0.39997558519241921"/>
  </sheetPr>
  <dimension ref="A1:C12"/>
  <sheetViews>
    <sheetView showGridLines="0" view="pageBreakPreview" zoomScale="85" zoomScaleNormal="80" zoomScaleSheetLayoutView="85" workbookViewId="0">
      <selection activeCell="E34" sqref="E34"/>
    </sheetView>
  </sheetViews>
  <sheetFormatPr defaultColWidth="9" defaultRowHeight="13.2" x14ac:dyDescent="0.2"/>
  <cols>
    <col min="1" max="1" width="3.6640625" customWidth="1"/>
    <col min="2" max="2" width="36.33203125" customWidth="1"/>
    <col min="3" max="3" width="49.109375" customWidth="1"/>
  </cols>
  <sheetData>
    <row r="1" spans="1:3" ht="18" customHeight="1" x14ac:dyDescent="0.2">
      <c r="C1" s="73" t="str">
        <f>'AM012_MPS(input)'!K1</f>
        <v>Monitoring Spreadsheet: JCM_TH_AM012_ver01.0</v>
      </c>
    </row>
    <row r="2" spans="1:3" ht="18" customHeight="1" x14ac:dyDescent="0.2">
      <c r="C2" s="73" t="str">
        <f>'AM012_MPS(input)'!K2</f>
        <v>Reference Number:</v>
      </c>
    </row>
    <row r="3" spans="1:3" ht="24.75" customHeight="1" x14ac:dyDescent="0.2">
      <c r="A3" s="162" t="s">
        <v>120</v>
      </c>
      <c r="B3" s="162"/>
      <c r="C3" s="162"/>
    </row>
    <row r="5" spans="1:3" ht="21" customHeight="1" x14ac:dyDescent="0.2">
      <c r="B5" s="98" t="s">
        <v>121</v>
      </c>
      <c r="C5" s="98" t="s">
        <v>122</v>
      </c>
    </row>
    <row r="6" spans="1:3" ht="54.75" customHeight="1" x14ac:dyDescent="0.2">
      <c r="B6" s="295" t="s">
        <v>282</v>
      </c>
      <c r="C6" s="295" t="s">
        <v>283</v>
      </c>
    </row>
    <row r="7" spans="1:3" ht="54.75" customHeight="1" x14ac:dyDescent="0.2">
      <c r="B7" s="295" t="s">
        <v>284</v>
      </c>
      <c r="C7" s="296" t="s">
        <v>285</v>
      </c>
    </row>
    <row r="8" spans="1:3" ht="54.75" customHeight="1" x14ac:dyDescent="0.2">
      <c r="B8" s="295" t="s">
        <v>286</v>
      </c>
      <c r="C8" s="295" t="s">
        <v>287</v>
      </c>
    </row>
    <row r="9" spans="1:3" ht="54.75" customHeight="1" x14ac:dyDescent="0.2">
      <c r="B9" s="99"/>
      <c r="C9" s="99"/>
    </row>
    <row r="10" spans="1:3" ht="54.75" customHeight="1" x14ac:dyDescent="0.2">
      <c r="B10" s="99"/>
      <c r="C10" s="99"/>
    </row>
    <row r="11" spans="1:3" ht="54.75" customHeight="1" x14ac:dyDescent="0.2">
      <c r="B11" s="99"/>
      <c r="C11" s="99"/>
    </row>
    <row r="12" spans="1:3" ht="54.75" customHeight="1" x14ac:dyDescent="0.2">
      <c r="B12" s="99"/>
      <c r="C12" s="99"/>
    </row>
  </sheetData>
  <sheetProtection algorithmName="SHA-512" hashValue="2cAdJQLIOJVUitnJgui1Yk3ds6X/lJjoAgferfU6Y83jKynUHSWFdXqMjNNDa6wKUOnmonUF0gD4eHH5BSVQ7A==" saltValue="NRzmLGuDINIDBWNl02pEjg==" spinCount="100000" sheet="1" objects="1" scenarios="1" formatCells="0" formatRows="0" insertRows="0"/>
  <mergeCells count="1">
    <mergeCell ref="A3:C3"/>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543CA-C95F-4F79-8ABA-613597DB868E}">
  <sheetPr>
    <tabColor theme="5" tint="0.39997558519241921"/>
    <pageSetUpPr fitToPage="1"/>
  </sheetPr>
  <dimension ref="A1:R48"/>
  <sheetViews>
    <sheetView showGridLines="0" tabSelected="1" view="pageBreakPreview" zoomScale="80" zoomScaleNormal="60" zoomScaleSheetLayoutView="80" workbookViewId="0">
      <selection activeCell="J9" sqref="J9"/>
    </sheetView>
  </sheetViews>
  <sheetFormatPr defaultColWidth="9" defaultRowHeight="13.8" x14ac:dyDescent="0.2"/>
  <cols>
    <col min="1" max="1" width="3.6640625" style="1" customWidth="1"/>
    <col min="2" max="2" width="18.88671875" style="1" customWidth="1"/>
    <col min="3" max="3" width="14" style="1" customWidth="1"/>
    <col min="4" max="4" width="16.88671875" style="1" customWidth="1"/>
    <col min="5" max="5" width="32.21875" style="1" customWidth="1"/>
    <col min="6" max="6" width="14.109375" style="5" customWidth="1"/>
    <col min="7" max="7" width="14" style="1" customWidth="1"/>
    <col min="8" max="8" width="15.44140625" style="1" customWidth="1"/>
    <col min="9" max="9" width="21.33203125" style="1" customWidth="1"/>
    <col min="10" max="10" width="78" style="1" customWidth="1"/>
    <col min="11" max="12" width="17.6640625" style="1" customWidth="1"/>
    <col min="13" max="16384" width="9" style="1"/>
  </cols>
  <sheetData>
    <row r="1" spans="1:12" ht="18" customHeight="1" x14ac:dyDescent="0.2">
      <c r="L1" s="14" t="str">
        <f>'AM012_MPS(input)'!K1</f>
        <v>Monitoring Spreadsheet: JCM_TH_AM012_ver01.0</v>
      </c>
    </row>
    <row r="2" spans="1:12" ht="18" customHeight="1" x14ac:dyDescent="0.2">
      <c r="L2" s="14" t="str">
        <f>'AM012_MPS(input)'!K2</f>
        <v>Reference Number:</v>
      </c>
    </row>
    <row r="3" spans="1:12" ht="27.75" customHeight="1" x14ac:dyDescent="0.2">
      <c r="A3" s="53" t="s">
        <v>146</v>
      </c>
      <c r="B3" s="53"/>
      <c r="C3" s="54"/>
      <c r="D3" s="54"/>
      <c r="E3" s="54"/>
      <c r="F3" s="181"/>
      <c r="G3" s="54"/>
      <c r="H3" s="54"/>
      <c r="I3" s="54"/>
      <c r="J3" s="54"/>
      <c r="K3" s="54"/>
      <c r="L3" s="55"/>
    </row>
    <row r="5" spans="1:12" ht="18.75" customHeight="1" x14ac:dyDescent="0.2">
      <c r="A5" s="56" t="s">
        <v>147</v>
      </c>
      <c r="B5" s="56"/>
      <c r="C5" s="56"/>
    </row>
    <row r="6" spans="1:12" ht="18.75" customHeight="1" x14ac:dyDescent="0.2">
      <c r="A6" s="56"/>
      <c r="B6" s="136" t="s">
        <v>4</v>
      </c>
      <c r="C6" s="136" t="s">
        <v>5</v>
      </c>
      <c r="D6" s="136" t="s">
        <v>6</v>
      </c>
      <c r="E6" s="136" t="s">
        <v>7</v>
      </c>
      <c r="F6" s="136" t="s">
        <v>8</v>
      </c>
      <c r="G6" s="136" t="s">
        <v>9</v>
      </c>
      <c r="H6" s="136" t="s">
        <v>10</v>
      </c>
      <c r="I6" s="136" t="s">
        <v>11</v>
      </c>
      <c r="J6" s="136" t="s">
        <v>12</v>
      </c>
      <c r="K6" s="136" t="s">
        <v>13</v>
      </c>
      <c r="L6" s="136" t="s">
        <v>148</v>
      </c>
    </row>
    <row r="7" spans="1:12" s="58" customFormat="1" ht="39" customHeight="1" x14ac:dyDescent="0.2">
      <c r="B7" s="136" t="s">
        <v>149</v>
      </c>
      <c r="C7" s="136" t="s">
        <v>14</v>
      </c>
      <c r="D7" s="136" t="s">
        <v>15</v>
      </c>
      <c r="E7" s="136" t="s">
        <v>16</v>
      </c>
      <c r="F7" s="136" t="s">
        <v>150</v>
      </c>
      <c r="G7" s="136" t="s">
        <v>18</v>
      </c>
      <c r="H7" s="136" t="s">
        <v>19</v>
      </c>
      <c r="I7" s="136" t="s">
        <v>20</v>
      </c>
      <c r="J7" s="136" t="s">
        <v>21</v>
      </c>
      <c r="K7" s="136" t="s">
        <v>22</v>
      </c>
      <c r="L7" s="136" t="s">
        <v>23</v>
      </c>
    </row>
    <row r="8" spans="1:12" ht="118.5" customHeight="1" x14ac:dyDescent="0.2">
      <c r="B8" s="297"/>
      <c r="C8" s="182" t="s">
        <v>174</v>
      </c>
      <c r="D8" s="102" t="s">
        <v>175</v>
      </c>
      <c r="E8" s="137" t="s">
        <v>176</v>
      </c>
      <c r="F8" s="102" t="s">
        <v>27</v>
      </c>
      <c r="G8" s="103" t="s">
        <v>177</v>
      </c>
      <c r="H8" s="183" t="s">
        <v>29</v>
      </c>
      <c r="I8" s="2" t="s">
        <v>30</v>
      </c>
      <c r="J8" s="184" t="s">
        <v>178</v>
      </c>
      <c r="K8" s="185" t="s">
        <v>32</v>
      </c>
      <c r="L8" s="186" t="s">
        <v>152</v>
      </c>
    </row>
    <row r="9" spans="1:12" ht="180.75" customHeight="1" x14ac:dyDescent="0.2">
      <c r="B9" s="297"/>
      <c r="C9" s="182" t="s">
        <v>34</v>
      </c>
      <c r="D9" s="102" t="s">
        <v>179</v>
      </c>
      <c r="E9" s="137" t="s">
        <v>180</v>
      </c>
      <c r="F9" s="102" t="s">
        <v>27</v>
      </c>
      <c r="G9" s="103" t="s">
        <v>177</v>
      </c>
      <c r="H9" s="183" t="s">
        <v>29</v>
      </c>
      <c r="I9" s="2" t="s">
        <v>30</v>
      </c>
      <c r="J9" s="184" t="s">
        <v>181</v>
      </c>
      <c r="K9" s="185" t="s">
        <v>32</v>
      </c>
      <c r="L9" s="186" t="s">
        <v>152</v>
      </c>
    </row>
    <row r="10" spans="1:12" ht="126" customHeight="1" x14ac:dyDescent="0.2">
      <c r="B10" s="297"/>
      <c r="C10" s="182" t="s">
        <v>182</v>
      </c>
      <c r="D10" s="102" t="s">
        <v>183</v>
      </c>
      <c r="E10" s="137" t="s">
        <v>184</v>
      </c>
      <c r="F10" s="102" t="s">
        <v>27</v>
      </c>
      <c r="G10" s="103" t="s">
        <v>177</v>
      </c>
      <c r="H10" s="183" t="s">
        <v>29</v>
      </c>
      <c r="I10" s="2" t="s">
        <v>30</v>
      </c>
      <c r="J10" s="184" t="s">
        <v>178</v>
      </c>
      <c r="K10" s="185" t="s">
        <v>32</v>
      </c>
      <c r="L10" s="186" t="s">
        <v>152</v>
      </c>
    </row>
    <row r="11" spans="1:12" ht="126" customHeight="1" x14ac:dyDescent="0.2">
      <c r="B11" s="297"/>
      <c r="C11" s="182" t="s">
        <v>185</v>
      </c>
      <c r="D11" s="102" t="s">
        <v>186</v>
      </c>
      <c r="E11" s="137" t="s">
        <v>187</v>
      </c>
      <c r="F11" s="102" t="s">
        <v>27</v>
      </c>
      <c r="G11" s="103" t="s">
        <v>28</v>
      </c>
      <c r="H11" s="183" t="s">
        <v>29</v>
      </c>
      <c r="I11" s="2" t="s">
        <v>30</v>
      </c>
      <c r="J11" s="187" t="s">
        <v>188</v>
      </c>
      <c r="K11" s="185" t="s">
        <v>32</v>
      </c>
      <c r="L11" s="186" t="s">
        <v>152</v>
      </c>
    </row>
    <row r="12" spans="1:12" ht="8.25" customHeight="1" x14ac:dyDescent="0.2"/>
    <row r="13" spans="1:12" ht="21.75" customHeight="1" x14ac:dyDescent="0.2">
      <c r="A13" s="188" t="s">
        <v>288</v>
      </c>
      <c r="B13" s="188"/>
      <c r="C13" s="188"/>
      <c r="D13" s="10"/>
      <c r="E13" s="10"/>
      <c r="F13" s="10"/>
      <c r="G13" s="10"/>
      <c r="H13" s="10"/>
      <c r="I13" s="10"/>
      <c r="J13" s="10"/>
      <c r="K13" s="10"/>
      <c r="L13" s="10"/>
    </row>
    <row r="14" spans="1:12" s="191" customFormat="1" ht="24" customHeight="1" x14ac:dyDescent="0.2">
      <c r="A14" s="189"/>
      <c r="B14" s="190" t="s">
        <v>4</v>
      </c>
      <c r="C14" s="136" t="s">
        <v>5</v>
      </c>
      <c r="D14" s="136" t="s">
        <v>6</v>
      </c>
      <c r="E14" s="136" t="s">
        <v>7</v>
      </c>
      <c r="F14" s="136" t="s">
        <v>8</v>
      </c>
      <c r="G14" s="136" t="s">
        <v>9</v>
      </c>
      <c r="H14" s="136" t="s">
        <v>10</v>
      </c>
      <c r="I14" s="136" t="s">
        <v>11</v>
      </c>
      <c r="J14" s="136" t="s">
        <v>12</v>
      </c>
      <c r="K14" s="136" t="s">
        <v>13</v>
      </c>
      <c r="L14" s="136" t="s">
        <v>148</v>
      </c>
    </row>
    <row r="15" spans="1:12" s="191" customFormat="1" ht="53.25" customHeight="1" x14ac:dyDescent="0.2">
      <c r="A15" s="192"/>
      <c r="B15" s="190" t="s">
        <v>149</v>
      </c>
      <c r="C15" s="190" t="s">
        <v>14</v>
      </c>
      <c r="D15" s="190" t="s">
        <v>15</v>
      </c>
      <c r="E15" s="190" t="s">
        <v>16</v>
      </c>
      <c r="F15" s="190" t="s">
        <v>150</v>
      </c>
      <c r="G15" s="190" t="s">
        <v>18</v>
      </c>
      <c r="H15" s="190" t="s">
        <v>19</v>
      </c>
      <c r="I15" s="190" t="s">
        <v>20</v>
      </c>
      <c r="J15" s="190" t="s">
        <v>21</v>
      </c>
      <c r="K15" s="190" t="s">
        <v>22</v>
      </c>
      <c r="L15" s="190" t="s">
        <v>23</v>
      </c>
    </row>
    <row r="16" spans="1:12" ht="108.75" customHeight="1" x14ac:dyDescent="0.2">
      <c r="A16" s="10"/>
      <c r="B16" s="297"/>
      <c r="C16" s="193" t="s">
        <v>190</v>
      </c>
      <c r="D16" s="194" t="s">
        <v>191</v>
      </c>
      <c r="E16" s="137" t="s">
        <v>192</v>
      </c>
      <c r="F16" s="195"/>
      <c r="G16" s="137" t="s">
        <v>37</v>
      </c>
      <c r="H16" s="2" t="s">
        <v>38</v>
      </c>
      <c r="I16" s="2" t="s">
        <v>39</v>
      </c>
      <c r="J16" s="3" t="s">
        <v>40</v>
      </c>
      <c r="K16" s="3" t="s">
        <v>32</v>
      </c>
      <c r="L16" s="3" t="s">
        <v>193</v>
      </c>
    </row>
    <row r="17" spans="1:18" ht="139.5" customHeight="1" x14ac:dyDescent="0.2">
      <c r="A17" s="10"/>
      <c r="B17" s="297"/>
      <c r="C17" s="193" t="s">
        <v>194</v>
      </c>
      <c r="D17" s="194" t="s">
        <v>195</v>
      </c>
      <c r="E17" s="137" t="s">
        <v>196</v>
      </c>
      <c r="F17" s="195"/>
      <c r="G17" s="63" t="s">
        <v>28</v>
      </c>
      <c r="H17" s="2" t="s">
        <v>29</v>
      </c>
      <c r="I17" s="2" t="s">
        <v>30</v>
      </c>
      <c r="J17" s="196" t="s">
        <v>197</v>
      </c>
      <c r="K17" s="3" t="s">
        <v>32</v>
      </c>
      <c r="L17" s="3" t="s">
        <v>193</v>
      </c>
    </row>
    <row r="18" spans="1:18" ht="15" customHeight="1" x14ac:dyDescent="0.2">
      <c r="F18" s="1"/>
    </row>
    <row r="19" spans="1:18" ht="20.100000000000001" customHeight="1" x14ac:dyDescent="0.2">
      <c r="A19" s="56" t="s">
        <v>155</v>
      </c>
      <c r="B19" s="56"/>
    </row>
    <row r="20" spans="1:18" ht="20.100000000000001" customHeight="1" x14ac:dyDescent="0.2">
      <c r="B20" s="298" t="s">
        <v>4</v>
      </c>
      <c r="C20" s="299"/>
      <c r="D20" s="153" t="s">
        <v>5</v>
      </c>
      <c r="E20" s="153"/>
      <c r="F20" s="136" t="s">
        <v>6</v>
      </c>
      <c r="G20" s="136" t="s">
        <v>7</v>
      </c>
      <c r="H20" s="153" t="s">
        <v>8</v>
      </c>
      <c r="I20" s="153"/>
      <c r="J20" s="153"/>
      <c r="K20" s="153" t="s">
        <v>9</v>
      </c>
      <c r="L20" s="153"/>
    </row>
    <row r="21" spans="1:18" ht="39" customHeight="1" x14ac:dyDescent="0.2">
      <c r="B21" s="300" t="s">
        <v>15</v>
      </c>
      <c r="C21" s="301"/>
      <c r="D21" s="153" t="s">
        <v>16</v>
      </c>
      <c r="E21" s="153"/>
      <c r="F21" s="136" t="s">
        <v>17</v>
      </c>
      <c r="G21" s="136" t="s">
        <v>18</v>
      </c>
      <c r="H21" s="153" t="s">
        <v>20</v>
      </c>
      <c r="I21" s="153"/>
      <c r="J21" s="153"/>
      <c r="K21" s="153" t="s">
        <v>23</v>
      </c>
      <c r="L21" s="153"/>
    </row>
    <row r="22" spans="1:18" ht="117" customHeight="1" x14ac:dyDescent="0.2">
      <c r="B22" s="302" t="s">
        <v>198</v>
      </c>
      <c r="C22" s="303"/>
      <c r="D22" s="141" t="s">
        <v>199</v>
      </c>
      <c r="E22" s="141"/>
      <c r="F22" s="198">
        <f>'AM012_MPS(input)'!E22</f>
        <v>0.48570000000000002</v>
      </c>
      <c r="G22" s="137" t="s">
        <v>48</v>
      </c>
      <c r="H22" s="304" t="str">
        <f>'AM012_MPS(input)'!G22</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22" s="304"/>
      <c r="J22" s="304"/>
      <c r="K22" s="305">
        <f>'AM012_MPS(input)'!J22</f>
        <v>0</v>
      </c>
      <c r="L22" s="305"/>
    </row>
    <row r="23" spans="1:18" ht="117" customHeight="1" x14ac:dyDescent="0.2">
      <c r="B23" s="302" t="s">
        <v>198</v>
      </c>
      <c r="C23" s="303"/>
      <c r="D23" s="141" t="s">
        <v>200</v>
      </c>
      <c r="E23" s="141"/>
      <c r="F23" s="198">
        <f>'AM012_MPS(input)'!E23</f>
        <v>0</v>
      </c>
      <c r="G23" s="137" t="s">
        <v>48</v>
      </c>
      <c r="H23" s="304" t="str">
        <f>'AM012_MPS(input)'!G23</f>
        <v>Power generation efficiency obtained from manufacturer's specification</v>
      </c>
      <c r="I23" s="304"/>
      <c r="J23" s="304"/>
      <c r="K23" s="304" t="str">
        <f>'AM012_MPS(input)'!J23</f>
        <v>Calculated</v>
      </c>
      <c r="L23" s="304"/>
    </row>
    <row r="24" spans="1:18" ht="117" customHeight="1" x14ac:dyDescent="0.2">
      <c r="B24" s="302" t="s">
        <v>198</v>
      </c>
      <c r="C24" s="303"/>
      <c r="D24" s="199" t="s">
        <v>203</v>
      </c>
      <c r="E24" s="200"/>
      <c r="F24" s="198">
        <f>'AM012_MPS(input)'!E24</f>
        <v>0</v>
      </c>
      <c r="G24" s="137" t="s">
        <v>48</v>
      </c>
      <c r="H24" s="304" t="str">
        <f>'AM012_MPS(input)'!G24</f>
        <v>The power generation efficiency calculated from monitored data of the amount of fuel input for power generation and the amount of electricity generated</v>
      </c>
      <c r="I24" s="304"/>
      <c r="J24" s="304"/>
      <c r="K24" s="304" t="str">
        <f>'AM012_MPS(input)'!J24</f>
        <v>Calculated</v>
      </c>
      <c r="L24" s="304"/>
    </row>
    <row r="25" spans="1:18" ht="117" customHeight="1" x14ac:dyDescent="0.2">
      <c r="B25" s="302" t="s">
        <v>198</v>
      </c>
      <c r="C25" s="303"/>
      <c r="D25" s="141" t="s">
        <v>205</v>
      </c>
      <c r="E25" s="141"/>
      <c r="F25" s="198">
        <f>'AM012_MPS(input)'!E25</f>
        <v>0</v>
      </c>
      <c r="G25" s="137" t="s">
        <v>48</v>
      </c>
      <c r="H25" s="304" t="str">
        <f>'AM012_MPS(input)'!G25</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25" s="304"/>
      <c r="J25" s="304"/>
      <c r="K25" s="305">
        <f>'AM012_MPS(input)'!J25</f>
        <v>0</v>
      </c>
      <c r="L25" s="305"/>
    </row>
    <row r="26" spans="1:18" ht="117" customHeight="1" x14ac:dyDescent="0.2">
      <c r="B26" s="302" t="s">
        <v>198</v>
      </c>
      <c r="C26" s="303"/>
      <c r="D26" s="141" t="s">
        <v>206</v>
      </c>
      <c r="E26" s="141"/>
      <c r="F26" s="198">
        <f>'AM012_MPS(input)'!E26</f>
        <v>0</v>
      </c>
      <c r="G26" s="137" t="s">
        <v>48</v>
      </c>
      <c r="H26" s="304" t="str">
        <f>'AM012_MPS(input)'!G26</f>
        <v>The evidence stating information relevant to the value of emission factor (e.g. data of power generation, type of power plant, type of fossil fuel, period of time)</v>
      </c>
      <c r="I26" s="304"/>
      <c r="J26" s="304"/>
      <c r="K26" s="305">
        <f>'AM012_MPS(input)'!J26</f>
        <v>0</v>
      </c>
      <c r="L26" s="305"/>
    </row>
    <row r="27" spans="1:18" ht="68.25" customHeight="1" x14ac:dyDescent="0.2">
      <c r="B27" s="306" t="s">
        <v>208</v>
      </c>
      <c r="C27" s="307"/>
      <c r="D27" s="203" t="s">
        <v>209</v>
      </c>
      <c r="E27" s="204"/>
      <c r="F27" s="198" t="str">
        <f>'AM012_MPS(input)'!E27</f>
        <v>-</v>
      </c>
      <c r="G27" s="103" t="s">
        <v>27</v>
      </c>
      <c r="H27" s="304" t="str">
        <f>'AM012_MPS(input)'!G27</f>
        <v>Default value</v>
      </c>
      <c r="I27" s="304"/>
      <c r="J27" s="304"/>
      <c r="K27" s="304" t="str">
        <f>'AM012_MPS(input)'!J27</f>
        <v>Input on "MPS
(input_separate)"</v>
      </c>
      <c r="L27" s="304"/>
      <c r="M27"/>
      <c r="R27" s="209"/>
    </row>
    <row r="28" spans="1:18" ht="68.25" customHeight="1" x14ac:dyDescent="0.2">
      <c r="B28" s="170" t="s">
        <v>87</v>
      </c>
      <c r="C28" s="171"/>
      <c r="D28" s="203" t="s">
        <v>213</v>
      </c>
      <c r="E28" s="204"/>
      <c r="F28" s="198" t="str">
        <f>'AM012_MPS(input)'!E28</f>
        <v>-</v>
      </c>
      <c r="G28" s="103" t="s">
        <v>89</v>
      </c>
      <c r="H28" s="304" t="str">
        <f>'AM012_MPS(input)'!G28</f>
        <v xml:space="preserve">The most recent value available at the time of validation is applied and fixed for the monitoring period thereafter. </v>
      </c>
      <c r="I28" s="304"/>
      <c r="J28" s="304"/>
      <c r="K28" s="304" t="str">
        <f>'AM012_MPS(input)'!J28</f>
        <v>Input on "MPS
(input_separate)"</v>
      </c>
      <c r="L28" s="304"/>
    </row>
    <row r="29" spans="1:18" ht="68.25" customHeight="1" x14ac:dyDescent="0.2">
      <c r="B29" s="170" t="s">
        <v>215</v>
      </c>
      <c r="C29" s="171"/>
      <c r="D29" s="203" t="s">
        <v>216</v>
      </c>
      <c r="E29" s="204"/>
      <c r="F29" s="198" t="str">
        <f>'AM012_MPS(input)'!E29</f>
        <v>-</v>
      </c>
      <c r="G29" s="103" t="s">
        <v>217</v>
      </c>
      <c r="H29" s="304" t="str">
        <f>'AM012_MPS(input)'!G29</f>
        <v xml:space="preserve">The value is calculated based on steam table using the values in operating manual or a value displayed on the control panel at factory at the time of validation. The value is fixed for the monitoring period. </v>
      </c>
      <c r="I29" s="304"/>
      <c r="J29" s="304"/>
      <c r="K29" s="304" t="str">
        <f>'AM012_MPS(input)'!J29</f>
        <v>Input on "MPS
(input_separate)"</v>
      </c>
      <c r="L29" s="304"/>
      <c r="Q29"/>
      <c r="R29"/>
    </row>
    <row r="30" spans="1:18" ht="68.25" customHeight="1" x14ac:dyDescent="0.2">
      <c r="B30" s="170" t="s">
        <v>219</v>
      </c>
      <c r="C30" s="171"/>
      <c r="D30" s="203" t="s">
        <v>220</v>
      </c>
      <c r="E30" s="204"/>
      <c r="F30" s="198">
        <f>'AM012_MPS(input)'!E30</f>
        <v>38.5</v>
      </c>
      <c r="G30" s="102" t="s">
        <v>65</v>
      </c>
      <c r="H30" s="304" t="str">
        <f>'AM012_MPS(input)'!G30</f>
        <v>Default value</v>
      </c>
      <c r="I30" s="304"/>
      <c r="J30" s="304"/>
      <c r="K30" s="304" t="str">
        <f>'AM012_MPS(input)'!J30</f>
        <v>N/A</v>
      </c>
      <c r="L30" s="304"/>
      <c r="M30"/>
      <c r="N30" s="209"/>
      <c r="O30" s="210"/>
    </row>
    <row r="31" spans="1:18" ht="68.25" customHeight="1" x14ac:dyDescent="0.2">
      <c r="B31" s="170" t="s">
        <v>222</v>
      </c>
      <c r="C31" s="171"/>
      <c r="D31" s="203" t="s">
        <v>223</v>
      </c>
      <c r="E31" s="204"/>
      <c r="F31" s="198" t="str">
        <f>'AM012_MPS(input)'!E31</f>
        <v>-</v>
      </c>
      <c r="G31" s="103" t="s">
        <v>217</v>
      </c>
      <c r="H31" s="304" t="str">
        <f>'AM012_MPS(input)'!G31</f>
        <v xml:space="preserve">The value is calculated based on steam table using the values in operating manual or a value displayed on the control panel at factory at the time of validation. The value is fixed for the monitoring period. </v>
      </c>
      <c r="I31" s="304"/>
      <c r="J31" s="304"/>
      <c r="K31" s="304" t="str">
        <f>'AM012_MPS(input)'!J31</f>
        <v>Input on "MPS
(input_separate)"</v>
      </c>
      <c r="L31" s="304"/>
      <c r="M31"/>
      <c r="N31" s="209"/>
      <c r="O31" s="210"/>
    </row>
    <row r="32" spans="1:18" ht="68.25" customHeight="1" x14ac:dyDescent="0.2">
      <c r="B32" s="170" t="s">
        <v>224</v>
      </c>
      <c r="C32" s="171"/>
      <c r="D32" s="203" t="s">
        <v>225</v>
      </c>
      <c r="E32" s="204"/>
      <c r="F32" s="198">
        <f>'AM012_MPS(input)'!E32</f>
        <v>1.2</v>
      </c>
      <c r="G32" s="103" t="s">
        <v>27</v>
      </c>
      <c r="H32" s="304" t="str">
        <f>'AM012_MPS(input)'!G32</f>
        <v>Default value is set in a conservative manner</v>
      </c>
      <c r="I32" s="304"/>
      <c r="J32" s="304"/>
      <c r="K32" s="304" t="str">
        <f>'AM012_MPS(input)'!J32</f>
        <v>N/A</v>
      </c>
      <c r="L32" s="304"/>
      <c r="M32"/>
      <c r="R32" s="209"/>
    </row>
    <row r="33" spans="1:18" ht="68.25" customHeight="1" x14ac:dyDescent="0.2">
      <c r="B33" s="170" t="s">
        <v>227</v>
      </c>
      <c r="C33" s="171"/>
      <c r="D33" s="203" t="s">
        <v>228</v>
      </c>
      <c r="E33" s="204"/>
      <c r="F33" s="198">
        <f>'AM012_MPS(input)'!E33</f>
        <v>4.18</v>
      </c>
      <c r="G33" s="102" t="s">
        <v>229</v>
      </c>
      <c r="H33" s="304" t="str">
        <f>'AM012_MPS(input)'!G33</f>
        <v>Default value</v>
      </c>
      <c r="I33" s="304"/>
      <c r="J33" s="304"/>
      <c r="K33" s="304" t="str">
        <f>'AM012_MPS(input)'!J33</f>
        <v>N/A</v>
      </c>
      <c r="L33" s="304"/>
      <c r="M33"/>
      <c r="N33" s="210"/>
      <c r="R33" s="209"/>
    </row>
    <row r="34" spans="1:18" ht="68.25" customHeight="1" x14ac:dyDescent="0.2">
      <c r="B34" s="170" t="s">
        <v>230</v>
      </c>
      <c r="C34" s="171"/>
      <c r="D34" s="203" t="s">
        <v>231</v>
      </c>
      <c r="E34" s="204"/>
      <c r="F34" s="198" t="str">
        <f>'AM012_MPS(input)'!E34</f>
        <v>-</v>
      </c>
      <c r="G34" s="102" t="s">
        <v>65</v>
      </c>
      <c r="H34" s="304" t="str">
        <f>'AM012_MPS(input)'!G34</f>
        <v>The value is fixed based on operating manual or a value displayed on the control panel at factory during the monitoring period.</v>
      </c>
      <c r="I34" s="304"/>
      <c r="J34" s="304"/>
      <c r="K34" s="304" t="str">
        <f>'AM012_MPS(input)'!J34</f>
        <v>Input on "MPS
(input_separate)"</v>
      </c>
      <c r="L34" s="304"/>
      <c r="M34"/>
      <c r="R34" s="209"/>
    </row>
    <row r="35" spans="1:18" ht="68.25" customHeight="1" x14ac:dyDescent="0.2">
      <c r="B35" s="170" t="s">
        <v>233</v>
      </c>
      <c r="C35" s="171"/>
      <c r="D35" s="203" t="s">
        <v>234</v>
      </c>
      <c r="E35" s="204"/>
      <c r="F35" s="198" t="str">
        <f>'AM012_MPS(input)'!E35</f>
        <v>-</v>
      </c>
      <c r="G35" s="102" t="s">
        <v>65</v>
      </c>
      <c r="H35" s="304" t="str">
        <f>'AM012_MPS(input)'!G35</f>
        <v>The value is fixed based on operating manual or a value displayed on the control panel at factory during the monitoring period.</v>
      </c>
      <c r="I35" s="304"/>
      <c r="J35" s="304"/>
      <c r="K35" s="304" t="str">
        <f>'AM012_MPS(input)'!J35</f>
        <v>Input on "MPS
(input_separate)"</v>
      </c>
      <c r="L35" s="304"/>
      <c r="M35"/>
      <c r="R35" s="209"/>
    </row>
    <row r="36" spans="1:18" ht="68.25" customHeight="1" x14ac:dyDescent="0.2">
      <c r="B36" s="170" t="s">
        <v>235</v>
      </c>
      <c r="C36" s="171"/>
      <c r="D36" s="203" t="s">
        <v>236</v>
      </c>
      <c r="E36" s="204"/>
      <c r="F36" s="198" t="str">
        <f>'AM012_MPS(input)'!E36</f>
        <v>-</v>
      </c>
      <c r="G36" s="103" t="s">
        <v>217</v>
      </c>
      <c r="H36" s="304" t="str">
        <f>'AM012_MPS(input)'!G36</f>
        <v>The value is fixed based on operating manual or a value displayed on the control panel at factory during the monitoring period.</v>
      </c>
      <c r="I36" s="304"/>
      <c r="J36" s="304"/>
      <c r="K36" s="304" t="str">
        <f>'AM012_MPS(input)'!J36</f>
        <v>Input on "MPS
(input_separate)"</v>
      </c>
      <c r="L36" s="304"/>
      <c r="M36"/>
      <c r="R36" s="209"/>
    </row>
    <row r="37" spans="1:18" ht="68.25" customHeight="1" x14ac:dyDescent="0.2">
      <c r="B37" s="302" t="s">
        <v>237</v>
      </c>
      <c r="C37" s="303"/>
      <c r="D37" s="141" t="s">
        <v>78</v>
      </c>
      <c r="E37" s="141"/>
      <c r="F37" s="198">
        <f>'AM012_MPS(input)'!E37</f>
        <v>0</v>
      </c>
      <c r="G37" s="66" t="s">
        <v>79</v>
      </c>
      <c r="H37" s="304" t="str">
        <f>'AM012_MPS(input)'!G37</f>
        <v>Specification of the captive power generation system provided by the manufacturer</v>
      </c>
      <c r="I37" s="304"/>
      <c r="J37" s="304"/>
      <c r="K37" s="304" t="str">
        <f>'AM012_MPS(input)'!J37</f>
        <v>For
Case 2), Option a); and
Case 3), Option b)</v>
      </c>
      <c r="L37" s="304"/>
      <c r="M37"/>
      <c r="R37" s="209"/>
    </row>
    <row r="38" spans="1:18" ht="94.5" customHeight="1" x14ac:dyDescent="0.2">
      <c r="B38" s="302" t="s">
        <v>239</v>
      </c>
      <c r="C38" s="303"/>
      <c r="D38" s="141" t="s">
        <v>83</v>
      </c>
      <c r="E38" s="141"/>
      <c r="F38" s="198">
        <f>'AM012_MPS(input)'!E38</f>
        <v>0</v>
      </c>
      <c r="G38" s="66" t="s">
        <v>84</v>
      </c>
      <c r="H38" s="304" t="str">
        <f>'AM012_MPS(input)'!G38</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38" s="304"/>
      <c r="J38" s="304"/>
      <c r="K38" s="304" t="str">
        <f>'AM012_MPS(input)'!J38</f>
        <v>For
Case 2), Option b); and
Case 3), Option c)</v>
      </c>
      <c r="L38" s="304"/>
      <c r="M38"/>
      <c r="R38" s="209"/>
    </row>
    <row r="39" spans="1:18" ht="94.5" customHeight="1" x14ac:dyDescent="0.2">
      <c r="B39" s="302" t="s">
        <v>240</v>
      </c>
      <c r="C39" s="303"/>
      <c r="D39" s="141" t="s">
        <v>88</v>
      </c>
      <c r="E39" s="141"/>
      <c r="F39" s="198">
        <f>'AM012_MPS(input)'!E39</f>
        <v>0</v>
      </c>
      <c r="G39" s="66" t="s">
        <v>89</v>
      </c>
      <c r="H39" s="304" t="str">
        <f>'AM012_MPS(input)'!G39</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39" s="304"/>
      <c r="J39" s="304"/>
      <c r="K39" s="304" t="str">
        <f>'AM012_MPS(input)'!J39</f>
        <v>For
Case 2), Options a) and b); and
Case 3), Options b) and c)</v>
      </c>
      <c r="L39" s="304"/>
      <c r="M39"/>
      <c r="R39" s="209"/>
    </row>
    <row r="40" spans="1:18" ht="6.75" customHeight="1" x14ac:dyDescent="0.2">
      <c r="M40"/>
    </row>
    <row r="41" spans="1:18" ht="18.75" customHeight="1" x14ac:dyDescent="0.2">
      <c r="A41" s="56" t="s">
        <v>289</v>
      </c>
      <c r="B41" s="56"/>
      <c r="C41" s="56"/>
      <c r="M41"/>
    </row>
    <row r="42" spans="1:18" ht="16.8" thickBot="1" x14ac:dyDescent="0.25">
      <c r="B42" s="136" t="s">
        <v>149</v>
      </c>
      <c r="C42" s="148" t="s">
        <v>93</v>
      </c>
      <c r="D42" s="148"/>
      <c r="E42" s="67" t="s">
        <v>18</v>
      </c>
      <c r="M42"/>
    </row>
    <row r="43" spans="1:18" ht="16.8" thickBot="1" x14ac:dyDescent="0.25">
      <c r="B43" s="308"/>
      <c r="C43" s="215">
        <f>ROUNDDOWN('AM012_MRS(calc_process)'!G6, 0)</f>
        <v>0</v>
      </c>
      <c r="D43" s="216"/>
      <c r="E43" s="18" t="s">
        <v>94</v>
      </c>
      <c r="M43"/>
    </row>
    <row r="44" spans="1:18" ht="20.100000000000001" customHeight="1" x14ac:dyDescent="0.2">
      <c r="G44" s="209"/>
      <c r="H44" s="209"/>
      <c r="M44"/>
    </row>
    <row r="45" spans="1:18" ht="18.75" customHeight="1" x14ac:dyDescent="0.2">
      <c r="A45" s="56" t="s">
        <v>95</v>
      </c>
      <c r="B45" s="56"/>
      <c r="M45"/>
    </row>
    <row r="46" spans="1:18" ht="18" customHeight="1" x14ac:dyDescent="0.2">
      <c r="B46" s="217" t="s">
        <v>96</v>
      </c>
      <c r="C46" s="309" t="s">
        <v>97</v>
      </c>
      <c r="D46" s="310"/>
      <c r="E46" s="310"/>
      <c r="F46" s="310"/>
      <c r="G46" s="310"/>
      <c r="H46" s="310"/>
      <c r="I46" s="310"/>
      <c r="J46" s="311"/>
    </row>
    <row r="47" spans="1:18" ht="18" customHeight="1" x14ac:dyDescent="0.2">
      <c r="B47" s="217" t="s">
        <v>38</v>
      </c>
      <c r="C47" s="309" t="s">
        <v>242</v>
      </c>
      <c r="D47" s="310"/>
      <c r="E47" s="310"/>
      <c r="F47" s="310"/>
      <c r="G47" s="310"/>
      <c r="H47" s="310"/>
      <c r="I47" s="310"/>
      <c r="J47" s="311"/>
    </row>
    <row r="48" spans="1:18" ht="18" customHeight="1" x14ac:dyDescent="0.2">
      <c r="B48" s="217" t="s">
        <v>29</v>
      </c>
      <c r="C48" s="309" t="s">
        <v>243</v>
      </c>
      <c r="D48" s="310"/>
      <c r="E48" s="310"/>
      <c r="F48" s="310"/>
      <c r="G48" s="310"/>
      <c r="H48" s="310"/>
      <c r="I48" s="310"/>
      <c r="J48" s="311"/>
    </row>
  </sheetData>
  <sheetProtection algorithmName="SHA-512" hashValue="TVNgoD82+Bnx9DBeTxLPIVLFSjfkvaT9C7NLuZ/qWyEIRB2OC4MpeDR1iGi71gUf/JvIWtGit35/5FVvA3Sexg==" saltValue="y7HSEZjvF6VhUr823xKVbw==" spinCount="100000" sheet="1" objects="1" scenarios="1" formatCells="0" formatRows="0"/>
  <mergeCells count="85">
    <mergeCell ref="C42:D42"/>
    <mergeCell ref="C43:D43"/>
    <mergeCell ref="C46:J46"/>
    <mergeCell ref="C47:J47"/>
    <mergeCell ref="C48:J48"/>
    <mergeCell ref="B38:C38"/>
    <mergeCell ref="D38:E38"/>
    <mergeCell ref="H38:J38"/>
    <mergeCell ref="K38:L38"/>
    <mergeCell ref="B39:C39"/>
    <mergeCell ref="D39:E39"/>
    <mergeCell ref="H39:J39"/>
    <mergeCell ref="K39:L39"/>
    <mergeCell ref="B36:C36"/>
    <mergeCell ref="D36:E36"/>
    <mergeCell ref="H36:J36"/>
    <mergeCell ref="K36:L36"/>
    <mergeCell ref="B37:C37"/>
    <mergeCell ref="D37:E37"/>
    <mergeCell ref="H37:J37"/>
    <mergeCell ref="K37:L37"/>
    <mergeCell ref="B34:C34"/>
    <mergeCell ref="D34:E34"/>
    <mergeCell ref="H34:J34"/>
    <mergeCell ref="K34:L34"/>
    <mergeCell ref="B35:C35"/>
    <mergeCell ref="D35:E35"/>
    <mergeCell ref="H35:J35"/>
    <mergeCell ref="K35:L35"/>
    <mergeCell ref="B32:C32"/>
    <mergeCell ref="D32:E32"/>
    <mergeCell ref="H32:J32"/>
    <mergeCell ref="K32:L32"/>
    <mergeCell ref="B33:C33"/>
    <mergeCell ref="D33:E33"/>
    <mergeCell ref="H33:J33"/>
    <mergeCell ref="K33:L33"/>
    <mergeCell ref="B30:C30"/>
    <mergeCell ref="D30:E30"/>
    <mergeCell ref="H30:J30"/>
    <mergeCell ref="K30:L30"/>
    <mergeCell ref="B31:C31"/>
    <mergeCell ref="D31:E31"/>
    <mergeCell ref="H31:J31"/>
    <mergeCell ref="K31:L31"/>
    <mergeCell ref="B28:C28"/>
    <mergeCell ref="D28:E28"/>
    <mergeCell ref="H28:J28"/>
    <mergeCell ref="K28:L28"/>
    <mergeCell ref="B29:C29"/>
    <mergeCell ref="D29:E29"/>
    <mergeCell ref="H29:J29"/>
    <mergeCell ref="K29:L29"/>
    <mergeCell ref="B26:C26"/>
    <mergeCell ref="D26:E26"/>
    <mergeCell ref="H26:J26"/>
    <mergeCell ref="K26:L26"/>
    <mergeCell ref="B27:C27"/>
    <mergeCell ref="D27:E27"/>
    <mergeCell ref="H27:J27"/>
    <mergeCell ref="K27:L27"/>
    <mergeCell ref="B24:C24"/>
    <mergeCell ref="D24:E24"/>
    <mergeCell ref="H24:J24"/>
    <mergeCell ref="K24:L24"/>
    <mergeCell ref="B25:C25"/>
    <mergeCell ref="D25:E25"/>
    <mergeCell ref="H25:J25"/>
    <mergeCell ref="K25:L25"/>
    <mergeCell ref="B22:C22"/>
    <mergeCell ref="D22:E22"/>
    <mergeCell ref="H22:J22"/>
    <mergeCell ref="K22:L22"/>
    <mergeCell ref="B23:C23"/>
    <mergeCell ref="D23:E23"/>
    <mergeCell ref="H23:J23"/>
    <mergeCell ref="K23:L23"/>
    <mergeCell ref="B20:C20"/>
    <mergeCell ref="D20:E20"/>
    <mergeCell ref="H20:J20"/>
    <mergeCell ref="K20:L20"/>
    <mergeCell ref="B21:C21"/>
    <mergeCell ref="D21:E21"/>
    <mergeCell ref="H21:J21"/>
    <mergeCell ref="K21:L21"/>
  </mergeCells>
  <phoneticPr fontId="4"/>
  <pageMargins left="0.70866141732283472" right="0.70866141732283472" top="0.74803149606299213" bottom="0.74803149606299213" header="0.31496062992125984" footer="0.31496062992125984"/>
  <pageSetup paperSize="8" scale="4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8FD4C-BCB7-447B-A63C-DFD781BF6B95}">
  <sheetPr>
    <tabColor theme="5" tint="0.39997558519241921"/>
    <pageSetUpPr fitToPage="1"/>
  </sheetPr>
  <dimension ref="A1:Y58"/>
  <sheetViews>
    <sheetView showGridLines="0" view="pageBreakPreview" zoomScale="70" zoomScaleNormal="55" zoomScaleSheetLayoutView="70" workbookViewId="0">
      <pane xSplit="1" ySplit="6" topLeftCell="B7" activePane="bottomRight" state="frozen"/>
      <selection activeCell="E34" sqref="E34"/>
      <selection pane="topRight" activeCell="E34" sqref="E34"/>
      <selection pane="bottomLeft" activeCell="E34" sqref="E34"/>
      <selection pane="bottomRight" activeCell="E34" sqref="E34"/>
    </sheetView>
  </sheetViews>
  <sheetFormatPr defaultColWidth="9" defaultRowHeight="13.8" x14ac:dyDescent="0.2"/>
  <cols>
    <col min="1" max="5" width="25.6640625" style="219" customWidth="1"/>
    <col min="6" max="25" width="25.6640625" style="220" customWidth="1"/>
    <col min="26" max="16384" width="9" style="220"/>
  </cols>
  <sheetData>
    <row r="1" spans="1:25" x14ac:dyDescent="0.2">
      <c r="Y1" s="221" t="str">
        <f>'AM012_MPS(input)'!K1</f>
        <v>Monitoring Spreadsheet: JCM_TH_AM012_ver01.0</v>
      </c>
    </row>
    <row r="2" spans="1:25" ht="15" customHeight="1" x14ac:dyDescent="0.2">
      <c r="Y2" s="221" t="str">
        <f>'AM012_MPS(input)'!K2</f>
        <v>Reference Number:</v>
      </c>
    </row>
    <row r="3" spans="1:25" s="227" customFormat="1" ht="18.75" customHeight="1" x14ac:dyDescent="0.2">
      <c r="A3" s="222"/>
      <c r="B3" s="223" t="s">
        <v>290</v>
      </c>
      <c r="C3" s="223"/>
      <c r="D3" s="223"/>
      <c r="E3" s="223"/>
      <c r="F3" s="223"/>
      <c r="G3" s="224" t="s">
        <v>291</v>
      </c>
      <c r="H3" s="224"/>
      <c r="I3" s="224"/>
      <c r="J3" s="224"/>
      <c r="K3" s="224"/>
      <c r="L3" s="224"/>
      <c r="M3" s="224"/>
      <c r="N3" s="224"/>
      <c r="O3" s="224"/>
      <c r="P3" s="224"/>
      <c r="Q3" s="224"/>
      <c r="R3" s="224"/>
      <c r="S3" s="224"/>
      <c r="T3" s="224"/>
      <c r="U3" s="224"/>
      <c r="V3" s="225"/>
      <c r="W3" s="226" t="s">
        <v>292</v>
      </c>
      <c r="X3" s="226"/>
      <c r="Y3" s="226"/>
    </row>
    <row r="4" spans="1:25" s="233" customFormat="1" ht="18" customHeight="1" x14ac:dyDescent="0.2">
      <c r="A4" s="228" t="s">
        <v>15</v>
      </c>
      <c r="B4" s="229" t="s">
        <v>247</v>
      </c>
      <c r="C4" s="230" t="s">
        <v>175</v>
      </c>
      <c r="D4" s="230" t="s">
        <v>179</v>
      </c>
      <c r="E4" s="230" t="s">
        <v>183</v>
      </c>
      <c r="F4" s="230" t="s">
        <v>186</v>
      </c>
      <c r="G4" s="231" t="s">
        <v>293</v>
      </c>
      <c r="H4" s="231" t="s">
        <v>198</v>
      </c>
      <c r="I4" s="231" t="s">
        <v>198</v>
      </c>
      <c r="J4" s="231" t="s">
        <v>198</v>
      </c>
      <c r="K4" s="231" t="s">
        <v>198</v>
      </c>
      <c r="L4" s="232" t="s">
        <v>208</v>
      </c>
      <c r="M4" s="230" t="s">
        <v>248</v>
      </c>
      <c r="N4" s="230" t="s">
        <v>215</v>
      </c>
      <c r="O4" s="232" t="s">
        <v>219</v>
      </c>
      <c r="P4" s="230" t="s">
        <v>222</v>
      </c>
      <c r="Q4" s="230" t="s">
        <v>224</v>
      </c>
      <c r="R4" s="230" t="s">
        <v>227</v>
      </c>
      <c r="S4" s="230" t="s">
        <v>230</v>
      </c>
      <c r="T4" s="230" t="s">
        <v>233</v>
      </c>
      <c r="U4" s="230" t="s">
        <v>235</v>
      </c>
      <c r="V4" s="230" t="s">
        <v>249</v>
      </c>
      <c r="W4" s="230" t="s">
        <v>250</v>
      </c>
      <c r="X4" s="230" t="s">
        <v>251</v>
      </c>
      <c r="Y4" s="230" t="s">
        <v>252</v>
      </c>
    </row>
    <row r="5" spans="1:25" s="238" customFormat="1" ht="229.5" customHeight="1" x14ac:dyDescent="0.2">
      <c r="A5" s="234" t="s">
        <v>16</v>
      </c>
      <c r="B5" s="235" t="s">
        <v>253</v>
      </c>
      <c r="C5" s="235" t="s">
        <v>254</v>
      </c>
      <c r="D5" s="137" t="s">
        <v>255</v>
      </c>
      <c r="E5" s="137" t="s">
        <v>184</v>
      </c>
      <c r="F5" s="137" t="s">
        <v>187</v>
      </c>
      <c r="G5" s="236" t="s">
        <v>199</v>
      </c>
      <c r="H5" s="80" t="s">
        <v>256</v>
      </c>
      <c r="I5" s="80" t="s">
        <v>257</v>
      </c>
      <c r="J5" s="80" t="s">
        <v>258</v>
      </c>
      <c r="K5" s="80" t="s">
        <v>259</v>
      </c>
      <c r="L5" s="237" t="s">
        <v>209</v>
      </c>
      <c r="M5" s="237" t="s">
        <v>213</v>
      </c>
      <c r="N5" s="237" t="s">
        <v>216</v>
      </c>
      <c r="O5" s="237" t="s">
        <v>220</v>
      </c>
      <c r="P5" s="237" t="s">
        <v>260</v>
      </c>
      <c r="Q5" s="237" t="s">
        <v>225</v>
      </c>
      <c r="R5" s="237" t="s">
        <v>228</v>
      </c>
      <c r="S5" s="237" t="s">
        <v>231</v>
      </c>
      <c r="T5" s="237" t="s">
        <v>234</v>
      </c>
      <c r="U5" s="237" t="s">
        <v>236</v>
      </c>
      <c r="V5" s="237" t="s">
        <v>261</v>
      </c>
      <c r="W5" s="237" t="s">
        <v>262</v>
      </c>
      <c r="X5" s="237" t="s">
        <v>263</v>
      </c>
      <c r="Y5" s="237" t="s">
        <v>264</v>
      </c>
    </row>
    <row r="6" spans="1:25" s="238" customFormat="1" ht="18" customHeight="1" x14ac:dyDescent="0.2">
      <c r="A6" s="234" t="s">
        <v>18</v>
      </c>
      <c r="B6" s="239" t="s">
        <v>265</v>
      </c>
      <c r="C6" s="103" t="s">
        <v>177</v>
      </c>
      <c r="D6" s="103" t="s">
        <v>177</v>
      </c>
      <c r="E6" s="103" t="s">
        <v>177</v>
      </c>
      <c r="F6" s="103" t="s">
        <v>28</v>
      </c>
      <c r="G6" s="103" t="s">
        <v>48</v>
      </c>
      <c r="H6" s="103" t="s">
        <v>48</v>
      </c>
      <c r="I6" s="103" t="s">
        <v>48</v>
      </c>
      <c r="J6" s="103" t="s">
        <v>48</v>
      </c>
      <c r="K6" s="103" t="s">
        <v>48</v>
      </c>
      <c r="L6" s="103" t="s">
        <v>27</v>
      </c>
      <c r="M6" s="103" t="s">
        <v>89</v>
      </c>
      <c r="N6" s="103" t="s">
        <v>217</v>
      </c>
      <c r="O6" s="102" t="s">
        <v>65</v>
      </c>
      <c r="P6" s="103" t="s">
        <v>217</v>
      </c>
      <c r="Q6" s="103" t="s">
        <v>27</v>
      </c>
      <c r="R6" s="102" t="s">
        <v>229</v>
      </c>
      <c r="S6" s="102" t="s">
        <v>65</v>
      </c>
      <c r="T6" s="102" t="s">
        <v>65</v>
      </c>
      <c r="U6" s="102" t="s">
        <v>217</v>
      </c>
      <c r="V6" s="102" t="s">
        <v>266</v>
      </c>
      <c r="W6" s="102" t="s">
        <v>267</v>
      </c>
      <c r="X6" s="102" t="s">
        <v>267</v>
      </c>
      <c r="Y6" s="102" t="s">
        <v>267</v>
      </c>
    </row>
    <row r="7" spans="1:25" s="251" customFormat="1" ht="18" customHeight="1" x14ac:dyDescent="0.2">
      <c r="A7" s="240" t="s">
        <v>268</v>
      </c>
      <c r="B7" s="241"/>
      <c r="C7" s="242"/>
      <c r="D7" s="242"/>
      <c r="E7" s="243"/>
      <c r="F7" s="244"/>
      <c r="G7" s="245">
        <f>'AM012_MRS(input)'!$F$22</f>
        <v>0.48570000000000002</v>
      </c>
      <c r="H7" s="245">
        <f>'AM012_MRS(input)'!$F$23</f>
        <v>0</v>
      </c>
      <c r="I7" s="245">
        <f>'AM012_MRS(input)'!$F$24</f>
        <v>0</v>
      </c>
      <c r="J7" s="245">
        <f>'AM012_MRS(input)'!$F$25</f>
        <v>0</v>
      </c>
      <c r="K7" s="245">
        <f>'AM012_MRS(input)'!$F$26</f>
        <v>0</v>
      </c>
      <c r="L7" s="312">
        <f>'AM012_MPS(input_separate)'!L7</f>
        <v>0.92</v>
      </c>
      <c r="M7" s="312">
        <f>'AM012_MPS(input_separate)'!M7</f>
        <v>5.4299999999999994E-2</v>
      </c>
      <c r="N7" s="312">
        <f>'AM012_MPS(input_separate)'!N7</f>
        <v>2753.18</v>
      </c>
      <c r="O7" s="205">
        <f>'AM012_MRS(input)'!$F$30</f>
        <v>38.5</v>
      </c>
      <c r="P7" s="313">
        <f>'AM012_MPS(input_separate)'!P7</f>
        <v>2374.7600000000002</v>
      </c>
      <c r="Q7" s="211">
        <f>'AM012_MRS(input)'!$F$32</f>
        <v>1.2</v>
      </c>
      <c r="R7" s="248">
        <f>'AM012_MRS(input)'!$F$33</f>
        <v>4.18</v>
      </c>
      <c r="S7" s="314">
        <f>'AM012_MPS(input_separate)'!S7</f>
        <v>30</v>
      </c>
      <c r="T7" s="314">
        <f>'AM012_MPS(input_separate)'!T7</f>
        <v>45</v>
      </c>
      <c r="U7" s="314">
        <f>'AM012_MPS(input_separate)'!U7</f>
        <v>2392.9899999999998</v>
      </c>
      <c r="V7" s="250">
        <f>IFERROR((D7*U7-C7*R7*(S7-T7))/(P7*(Q7+1)),"-")</f>
        <v>0</v>
      </c>
      <c r="W7" s="250">
        <f>IFERROR((V7*(N7-R7*O7)/1000*1/L7*M7),"-")</f>
        <v>0</v>
      </c>
      <c r="X7" s="250">
        <f>IFERROR(F7*SMALL(G7:K7,COUNTIF(G7:K7,0)+1)+E7*(N7-R7*38.5)/1000*1/L7*M7,"-")</f>
        <v>0</v>
      </c>
      <c r="Y7" s="250">
        <f>+IFERROR(W7-X7,"-")</f>
        <v>0</v>
      </c>
    </row>
    <row r="8" spans="1:25" s="251" customFormat="1" ht="15" customHeight="1" x14ac:dyDescent="0.2">
      <c r="A8" s="252"/>
      <c r="B8" s="241"/>
      <c r="C8" s="242"/>
      <c r="D8" s="242"/>
      <c r="E8" s="243"/>
      <c r="F8" s="244"/>
      <c r="G8" s="245">
        <f>'AM012_MRS(input)'!$F$22</f>
        <v>0.48570000000000002</v>
      </c>
      <c r="H8" s="245">
        <f>'AM012_MRS(input)'!$F$23</f>
        <v>0</v>
      </c>
      <c r="I8" s="245">
        <f>'AM012_MRS(input)'!$F$24</f>
        <v>0</v>
      </c>
      <c r="J8" s="245">
        <f>'AM012_MRS(input)'!$F$25</f>
        <v>0</v>
      </c>
      <c r="K8" s="245">
        <f>'AM012_MRS(input)'!$F$26</f>
        <v>0</v>
      </c>
      <c r="L8" s="312">
        <f>'AM012_MPS(input_separate)'!L8</f>
        <v>0</v>
      </c>
      <c r="M8" s="312">
        <f>'AM012_MPS(input_separate)'!M8</f>
        <v>0</v>
      </c>
      <c r="N8" s="312">
        <f>'AM012_MPS(input_separate)'!N8</f>
        <v>0</v>
      </c>
      <c r="O8" s="205">
        <f>'AM012_MRS(input)'!$F$30</f>
        <v>38.5</v>
      </c>
      <c r="P8" s="313">
        <f>'AM012_MPS(input_separate)'!P8</f>
        <v>0</v>
      </c>
      <c r="Q8" s="211">
        <f>'AM012_MRS(input)'!$F$32</f>
        <v>1.2</v>
      </c>
      <c r="R8" s="248">
        <f>'AM012_MRS(input)'!$F$33</f>
        <v>4.18</v>
      </c>
      <c r="S8" s="314">
        <f>'AM012_MPS(input_separate)'!S8</f>
        <v>0</v>
      </c>
      <c r="T8" s="314">
        <f>'AM012_MPS(input_separate)'!T8</f>
        <v>0</v>
      </c>
      <c r="U8" s="314">
        <f>'AM012_MPS(input_separate)'!U8</f>
        <v>0</v>
      </c>
      <c r="V8" s="250" t="str">
        <f t="shared" ref="V8:V56" si="0">IFERROR((D8*U8-C8*R8*(S8-T8))/(P8*(Q8+1)),"-")</f>
        <v>-</v>
      </c>
      <c r="W8" s="250" t="str">
        <f>IFERROR((V8*(N8-R8*O8)/1000*1/L8*M8),"-")</f>
        <v>-</v>
      </c>
      <c r="X8" s="250" t="str">
        <f t="shared" ref="X8:X56" si="1">IFERROR(F8*SMALL(G8:K8,COUNTIF(G8:K8,0)+1)+E8*(N8-R8*38.5)/1000*1/L8*M8,"-")</f>
        <v>-</v>
      </c>
      <c r="Y8" s="250" t="str">
        <f t="shared" ref="Y8:Y56" si="2">+IFERROR(W8-X8,"-")</f>
        <v>-</v>
      </c>
    </row>
    <row r="9" spans="1:25" s="251" customFormat="1" ht="14.25" customHeight="1" x14ac:dyDescent="0.2">
      <c r="A9" s="252"/>
      <c r="B9" s="241"/>
      <c r="C9" s="242"/>
      <c r="D9" s="242"/>
      <c r="E9" s="243"/>
      <c r="F9" s="244"/>
      <c r="G9" s="245">
        <f>'AM012_MRS(input)'!$F$22</f>
        <v>0.48570000000000002</v>
      </c>
      <c r="H9" s="245">
        <f>'AM012_MRS(input)'!$F$23</f>
        <v>0</v>
      </c>
      <c r="I9" s="245">
        <f>'AM012_MRS(input)'!$F$24</f>
        <v>0</v>
      </c>
      <c r="J9" s="245">
        <f>'AM012_MRS(input)'!$F$25</f>
        <v>0</v>
      </c>
      <c r="K9" s="245">
        <f>'AM012_MRS(input)'!$F$26</f>
        <v>0</v>
      </c>
      <c r="L9" s="312">
        <f>'AM012_MPS(input_separate)'!L9</f>
        <v>0</v>
      </c>
      <c r="M9" s="312">
        <f>'AM012_MPS(input_separate)'!M9</f>
        <v>0</v>
      </c>
      <c r="N9" s="312">
        <f>'AM012_MPS(input_separate)'!N9</f>
        <v>0</v>
      </c>
      <c r="O9" s="205">
        <f>'AM012_MRS(input)'!$F$30</f>
        <v>38.5</v>
      </c>
      <c r="P9" s="313">
        <f>'AM012_MPS(input_separate)'!P9</f>
        <v>0</v>
      </c>
      <c r="Q9" s="211">
        <f>'AM012_MRS(input)'!$F$32</f>
        <v>1.2</v>
      </c>
      <c r="R9" s="248">
        <f>'AM012_MRS(input)'!$F$33</f>
        <v>4.18</v>
      </c>
      <c r="S9" s="314">
        <f>'AM012_MPS(input_separate)'!S9</f>
        <v>0</v>
      </c>
      <c r="T9" s="314">
        <f>'AM012_MPS(input_separate)'!T9</f>
        <v>0</v>
      </c>
      <c r="U9" s="314">
        <f>'AM012_MPS(input_separate)'!U9</f>
        <v>0</v>
      </c>
      <c r="V9" s="250" t="str">
        <f t="shared" si="0"/>
        <v>-</v>
      </c>
      <c r="W9" s="250" t="str">
        <f t="shared" ref="W9:W56" si="3">IFERROR((V9*(N9-R9*O9)/1000*1/L9*M9),"-")</f>
        <v>-</v>
      </c>
      <c r="X9" s="250" t="str">
        <f t="shared" si="1"/>
        <v>-</v>
      </c>
      <c r="Y9" s="250" t="str">
        <f t="shared" si="2"/>
        <v>-</v>
      </c>
    </row>
    <row r="10" spans="1:25" s="251" customFormat="1" ht="15" customHeight="1" x14ac:dyDescent="0.2">
      <c r="A10" s="252"/>
      <c r="B10" s="241"/>
      <c r="C10" s="242"/>
      <c r="D10" s="242"/>
      <c r="E10" s="243"/>
      <c r="F10" s="244"/>
      <c r="G10" s="245">
        <f>'AM012_MRS(input)'!$F$22</f>
        <v>0.48570000000000002</v>
      </c>
      <c r="H10" s="245">
        <f>'AM012_MRS(input)'!$F$23</f>
        <v>0</v>
      </c>
      <c r="I10" s="245">
        <f>'AM012_MRS(input)'!$F$24</f>
        <v>0</v>
      </c>
      <c r="J10" s="245">
        <f>'AM012_MRS(input)'!$F$25</f>
        <v>0</v>
      </c>
      <c r="K10" s="245">
        <f>'AM012_MRS(input)'!$F$26</f>
        <v>0</v>
      </c>
      <c r="L10" s="312">
        <f>'AM012_MPS(input_separate)'!L10</f>
        <v>0</v>
      </c>
      <c r="M10" s="312">
        <f>'AM012_MPS(input_separate)'!M10</f>
        <v>0</v>
      </c>
      <c r="N10" s="312">
        <f>'AM012_MPS(input_separate)'!N10</f>
        <v>0</v>
      </c>
      <c r="O10" s="205">
        <f>'AM012_MRS(input)'!$F$30</f>
        <v>38.5</v>
      </c>
      <c r="P10" s="313">
        <f>'AM012_MPS(input_separate)'!P10</f>
        <v>0</v>
      </c>
      <c r="Q10" s="211">
        <f>'AM012_MRS(input)'!$F$32</f>
        <v>1.2</v>
      </c>
      <c r="R10" s="248">
        <f>'AM012_MRS(input)'!$F$33</f>
        <v>4.18</v>
      </c>
      <c r="S10" s="314">
        <f>'AM012_MPS(input_separate)'!S10</f>
        <v>0</v>
      </c>
      <c r="T10" s="314">
        <f>'AM012_MPS(input_separate)'!T10</f>
        <v>0</v>
      </c>
      <c r="U10" s="314">
        <f>'AM012_MPS(input_separate)'!U10</f>
        <v>0</v>
      </c>
      <c r="V10" s="250" t="str">
        <f t="shared" si="0"/>
        <v>-</v>
      </c>
      <c r="W10" s="250" t="str">
        <f t="shared" si="3"/>
        <v>-</v>
      </c>
      <c r="X10" s="250" t="str">
        <f t="shared" si="1"/>
        <v>-</v>
      </c>
      <c r="Y10" s="250" t="str">
        <f t="shared" si="2"/>
        <v>-</v>
      </c>
    </row>
    <row r="11" spans="1:25" s="251" customFormat="1" ht="14.25" customHeight="1" x14ac:dyDescent="0.2">
      <c r="A11" s="252"/>
      <c r="B11" s="241"/>
      <c r="C11" s="242"/>
      <c r="D11" s="242"/>
      <c r="E11" s="243"/>
      <c r="F11" s="244"/>
      <c r="G11" s="245">
        <f>'AM012_MRS(input)'!$F$22</f>
        <v>0.48570000000000002</v>
      </c>
      <c r="H11" s="245">
        <f>'AM012_MRS(input)'!$F$23</f>
        <v>0</v>
      </c>
      <c r="I11" s="245">
        <f>'AM012_MRS(input)'!$F$24</f>
        <v>0</v>
      </c>
      <c r="J11" s="245">
        <f>'AM012_MRS(input)'!$F$25</f>
        <v>0</v>
      </c>
      <c r="K11" s="245">
        <f>'AM012_MRS(input)'!$F$26</f>
        <v>0</v>
      </c>
      <c r="L11" s="312">
        <f>'AM012_MPS(input_separate)'!L11</f>
        <v>0</v>
      </c>
      <c r="M11" s="312">
        <f>'AM012_MPS(input_separate)'!M11</f>
        <v>0</v>
      </c>
      <c r="N11" s="312">
        <f>'AM012_MPS(input_separate)'!N11</f>
        <v>0</v>
      </c>
      <c r="O11" s="205">
        <f>'AM012_MRS(input)'!$F$30</f>
        <v>38.5</v>
      </c>
      <c r="P11" s="313">
        <f>'AM012_MPS(input_separate)'!P11</f>
        <v>0</v>
      </c>
      <c r="Q11" s="211">
        <f>'AM012_MRS(input)'!$F$32</f>
        <v>1.2</v>
      </c>
      <c r="R11" s="248">
        <f>'AM012_MRS(input)'!$F$33</f>
        <v>4.18</v>
      </c>
      <c r="S11" s="314">
        <f>'AM012_MPS(input_separate)'!S11</f>
        <v>0</v>
      </c>
      <c r="T11" s="314">
        <f>'AM012_MPS(input_separate)'!T11</f>
        <v>0</v>
      </c>
      <c r="U11" s="314">
        <f>'AM012_MPS(input_separate)'!U11</f>
        <v>0</v>
      </c>
      <c r="V11" s="250" t="str">
        <f t="shared" si="0"/>
        <v>-</v>
      </c>
      <c r="W11" s="250" t="str">
        <f t="shared" si="3"/>
        <v>-</v>
      </c>
      <c r="X11" s="250" t="str">
        <f t="shared" si="1"/>
        <v>-</v>
      </c>
      <c r="Y11" s="250" t="str">
        <f t="shared" si="2"/>
        <v>-</v>
      </c>
    </row>
    <row r="12" spans="1:25" s="251" customFormat="1" ht="15" customHeight="1" x14ac:dyDescent="0.2">
      <c r="A12" s="252"/>
      <c r="B12" s="241"/>
      <c r="C12" s="242"/>
      <c r="D12" s="242"/>
      <c r="E12" s="243"/>
      <c r="F12" s="244"/>
      <c r="G12" s="245">
        <f>'AM012_MRS(input)'!$F$22</f>
        <v>0.48570000000000002</v>
      </c>
      <c r="H12" s="245">
        <f>'AM012_MRS(input)'!$F$23</f>
        <v>0</v>
      </c>
      <c r="I12" s="245">
        <f>'AM012_MRS(input)'!$F$24</f>
        <v>0</v>
      </c>
      <c r="J12" s="245">
        <f>'AM012_MRS(input)'!$F$25</f>
        <v>0</v>
      </c>
      <c r="K12" s="245">
        <f>'AM012_MRS(input)'!$F$26</f>
        <v>0</v>
      </c>
      <c r="L12" s="312">
        <f>'AM012_MPS(input_separate)'!L12</f>
        <v>0</v>
      </c>
      <c r="M12" s="312">
        <f>'AM012_MPS(input_separate)'!M12</f>
        <v>0</v>
      </c>
      <c r="N12" s="312">
        <f>'AM012_MPS(input_separate)'!N12</f>
        <v>0</v>
      </c>
      <c r="O12" s="205">
        <f>'AM012_MRS(input)'!$F$30</f>
        <v>38.5</v>
      </c>
      <c r="P12" s="313">
        <f>'AM012_MPS(input_separate)'!P12</f>
        <v>0</v>
      </c>
      <c r="Q12" s="211">
        <f>'AM012_MRS(input)'!$F$32</f>
        <v>1.2</v>
      </c>
      <c r="R12" s="248">
        <f>'AM012_MRS(input)'!$F$33</f>
        <v>4.18</v>
      </c>
      <c r="S12" s="314">
        <f>'AM012_MPS(input_separate)'!S12</f>
        <v>0</v>
      </c>
      <c r="T12" s="314">
        <f>'AM012_MPS(input_separate)'!T12</f>
        <v>0</v>
      </c>
      <c r="U12" s="314">
        <f>'AM012_MPS(input_separate)'!U12</f>
        <v>0</v>
      </c>
      <c r="V12" s="250" t="str">
        <f t="shared" si="0"/>
        <v>-</v>
      </c>
      <c r="W12" s="250" t="str">
        <f t="shared" si="3"/>
        <v>-</v>
      </c>
      <c r="X12" s="250" t="str">
        <f t="shared" si="1"/>
        <v>-</v>
      </c>
      <c r="Y12" s="250" t="str">
        <f t="shared" si="2"/>
        <v>-</v>
      </c>
    </row>
    <row r="13" spans="1:25" s="251" customFormat="1" ht="15" customHeight="1" x14ac:dyDescent="0.2">
      <c r="A13" s="252"/>
      <c r="B13" s="241"/>
      <c r="C13" s="242"/>
      <c r="D13" s="242"/>
      <c r="E13" s="243"/>
      <c r="F13" s="244"/>
      <c r="G13" s="245">
        <f>'AM012_MRS(input)'!$F$22</f>
        <v>0.48570000000000002</v>
      </c>
      <c r="H13" s="245">
        <f>'AM012_MRS(input)'!$F$23</f>
        <v>0</v>
      </c>
      <c r="I13" s="245">
        <f>'AM012_MRS(input)'!$F$24</f>
        <v>0</v>
      </c>
      <c r="J13" s="245">
        <f>'AM012_MRS(input)'!$F$25</f>
        <v>0</v>
      </c>
      <c r="K13" s="245">
        <f>'AM012_MRS(input)'!$F$26</f>
        <v>0</v>
      </c>
      <c r="L13" s="312">
        <f>'AM012_MPS(input_separate)'!L13</f>
        <v>0</v>
      </c>
      <c r="M13" s="312">
        <f>'AM012_MPS(input_separate)'!M13</f>
        <v>0</v>
      </c>
      <c r="N13" s="312">
        <f>'AM012_MPS(input_separate)'!N13</f>
        <v>0</v>
      </c>
      <c r="O13" s="205">
        <f>'AM012_MRS(input)'!$F$30</f>
        <v>38.5</v>
      </c>
      <c r="P13" s="313">
        <f>'AM012_MPS(input_separate)'!P13</f>
        <v>0</v>
      </c>
      <c r="Q13" s="211">
        <f>'AM012_MRS(input)'!$F$32</f>
        <v>1.2</v>
      </c>
      <c r="R13" s="248">
        <f>'AM012_MRS(input)'!$F$33</f>
        <v>4.18</v>
      </c>
      <c r="S13" s="314">
        <f>'AM012_MPS(input_separate)'!S13</f>
        <v>0</v>
      </c>
      <c r="T13" s="314">
        <f>'AM012_MPS(input_separate)'!T13</f>
        <v>0</v>
      </c>
      <c r="U13" s="314">
        <f>'AM012_MPS(input_separate)'!U13</f>
        <v>0</v>
      </c>
      <c r="V13" s="250" t="str">
        <f t="shared" si="0"/>
        <v>-</v>
      </c>
      <c r="W13" s="250" t="str">
        <f t="shared" si="3"/>
        <v>-</v>
      </c>
      <c r="X13" s="250" t="str">
        <f t="shared" si="1"/>
        <v>-</v>
      </c>
      <c r="Y13" s="250" t="str">
        <f t="shared" si="2"/>
        <v>-</v>
      </c>
    </row>
    <row r="14" spans="1:25" s="251" customFormat="1" ht="15" customHeight="1" x14ac:dyDescent="0.2">
      <c r="A14" s="252"/>
      <c r="B14" s="241"/>
      <c r="C14" s="242"/>
      <c r="D14" s="242"/>
      <c r="E14" s="243"/>
      <c r="F14" s="244"/>
      <c r="G14" s="245">
        <f>'AM012_MRS(input)'!$F$22</f>
        <v>0.48570000000000002</v>
      </c>
      <c r="H14" s="245">
        <f>'AM012_MRS(input)'!$F$23</f>
        <v>0</v>
      </c>
      <c r="I14" s="245">
        <f>'AM012_MRS(input)'!$F$24</f>
        <v>0</v>
      </c>
      <c r="J14" s="245">
        <f>'AM012_MRS(input)'!$F$25</f>
        <v>0</v>
      </c>
      <c r="K14" s="245">
        <f>'AM012_MRS(input)'!$F$26</f>
        <v>0</v>
      </c>
      <c r="L14" s="312">
        <f>'AM012_MPS(input_separate)'!L14</f>
        <v>0</v>
      </c>
      <c r="M14" s="312">
        <f>'AM012_MPS(input_separate)'!M14</f>
        <v>0</v>
      </c>
      <c r="N14" s="312">
        <f>'AM012_MPS(input_separate)'!N14</f>
        <v>0</v>
      </c>
      <c r="O14" s="205">
        <f>'AM012_MRS(input)'!$F$30</f>
        <v>38.5</v>
      </c>
      <c r="P14" s="313">
        <f>'AM012_MPS(input_separate)'!P14</f>
        <v>0</v>
      </c>
      <c r="Q14" s="211">
        <f>'AM012_MRS(input)'!$F$32</f>
        <v>1.2</v>
      </c>
      <c r="R14" s="248">
        <f>'AM012_MRS(input)'!$F$33</f>
        <v>4.18</v>
      </c>
      <c r="S14" s="314">
        <f>'AM012_MPS(input_separate)'!S14</f>
        <v>0</v>
      </c>
      <c r="T14" s="314">
        <f>'AM012_MPS(input_separate)'!T14</f>
        <v>0</v>
      </c>
      <c r="U14" s="314">
        <f>'AM012_MPS(input_separate)'!U14</f>
        <v>0</v>
      </c>
      <c r="V14" s="250" t="str">
        <f t="shared" si="0"/>
        <v>-</v>
      </c>
      <c r="W14" s="250" t="str">
        <f t="shared" si="3"/>
        <v>-</v>
      </c>
      <c r="X14" s="250" t="str">
        <f t="shared" si="1"/>
        <v>-</v>
      </c>
      <c r="Y14" s="250" t="str">
        <f t="shared" si="2"/>
        <v>-</v>
      </c>
    </row>
    <row r="15" spans="1:25" s="251" customFormat="1" ht="15" customHeight="1" x14ac:dyDescent="0.2">
      <c r="A15" s="252"/>
      <c r="B15" s="241"/>
      <c r="C15" s="242"/>
      <c r="D15" s="242"/>
      <c r="E15" s="243"/>
      <c r="F15" s="244"/>
      <c r="G15" s="245">
        <f>'AM012_MRS(input)'!$F$22</f>
        <v>0.48570000000000002</v>
      </c>
      <c r="H15" s="245">
        <f>'AM012_MRS(input)'!$F$23</f>
        <v>0</v>
      </c>
      <c r="I15" s="245">
        <f>'AM012_MRS(input)'!$F$24</f>
        <v>0</v>
      </c>
      <c r="J15" s="245">
        <f>'AM012_MRS(input)'!$F$25</f>
        <v>0</v>
      </c>
      <c r="K15" s="245">
        <f>'AM012_MRS(input)'!$F$26</f>
        <v>0</v>
      </c>
      <c r="L15" s="312">
        <f>'AM012_MPS(input_separate)'!L15</f>
        <v>0</v>
      </c>
      <c r="M15" s="312">
        <f>'AM012_MPS(input_separate)'!M15</f>
        <v>0</v>
      </c>
      <c r="N15" s="312">
        <f>'AM012_MPS(input_separate)'!N15</f>
        <v>0</v>
      </c>
      <c r="O15" s="205">
        <f>'AM012_MRS(input)'!$F$30</f>
        <v>38.5</v>
      </c>
      <c r="P15" s="313">
        <f>'AM012_MPS(input_separate)'!P15</f>
        <v>0</v>
      </c>
      <c r="Q15" s="211">
        <f>'AM012_MRS(input)'!$F$32</f>
        <v>1.2</v>
      </c>
      <c r="R15" s="248">
        <f>'AM012_MRS(input)'!$F$33</f>
        <v>4.18</v>
      </c>
      <c r="S15" s="314">
        <f>'AM012_MPS(input_separate)'!S15</f>
        <v>0</v>
      </c>
      <c r="T15" s="314">
        <f>'AM012_MPS(input_separate)'!T15</f>
        <v>0</v>
      </c>
      <c r="U15" s="314">
        <f>'AM012_MPS(input_separate)'!U15</f>
        <v>0</v>
      </c>
      <c r="V15" s="250" t="str">
        <f t="shared" si="0"/>
        <v>-</v>
      </c>
      <c r="W15" s="250" t="str">
        <f t="shared" si="3"/>
        <v>-</v>
      </c>
      <c r="X15" s="250" t="str">
        <f t="shared" si="1"/>
        <v>-</v>
      </c>
      <c r="Y15" s="250" t="str">
        <f t="shared" si="2"/>
        <v>-</v>
      </c>
    </row>
    <row r="16" spans="1:25" s="251" customFormat="1" ht="15" customHeight="1" x14ac:dyDescent="0.2">
      <c r="A16" s="252"/>
      <c r="B16" s="241"/>
      <c r="C16" s="242"/>
      <c r="D16" s="242"/>
      <c r="E16" s="243"/>
      <c r="F16" s="244"/>
      <c r="G16" s="245">
        <f>'AM012_MRS(input)'!$F$22</f>
        <v>0.48570000000000002</v>
      </c>
      <c r="H16" s="245">
        <f>'AM012_MRS(input)'!$F$23</f>
        <v>0</v>
      </c>
      <c r="I16" s="245">
        <f>'AM012_MRS(input)'!$F$24</f>
        <v>0</v>
      </c>
      <c r="J16" s="245">
        <f>'AM012_MRS(input)'!$F$25</f>
        <v>0</v>
      </c>
      <c r="K16" s="245">
        <f>'AM012_MRS(input)'!$F$26</f>
        <v>0</v>
      </c>
      <c r="L16" s="312">
        <f>'AM012_MPS(input_separate)'!L16</f>
        <v>0</v>
      </c>
      <c r="M16" s="312">
        <f>'AM012_MPS(input_separate)'!M16</f>
        <v>0</v>
      </c>
      <c r="N16" s="312">
        <f>'AM012_MPS(input_separate)'!N16</f>
        <v>0</v>
      </c>
      <c r="O16" s="205">
        <f>'AM012_MRS(input)'!$F$30</f>
        <v>38.5</v>
      </c>
      <c r="P16" s="313">
        <f>'AM012_MPS(input_separate)'!P16</f>
        <v>0</v>
      </c>
      <c r="Q16" s="211">
        <f>'AM012_MRS(input)'!$F$32</f>
        <v>1.2</v>
      </c>
      <c r="R16" s="248">
        <f>'AM012_MRS(input)'!$F$33</f>
        <v>4.18</v>
      </c>
      <c r="S16" s="314">
        <f>'AM012_MPS(input_separate)'!S16</f>
        <v>0</v>
      </c>
      <c r="T16" s="314">
        <f>'AM012_MPS(input_separate)'!T16</f>
        <v>0</v>
      </c>
      <c r="U16" s="314">
        <f>'AM012_MPS(input_separate)'!U16</f>
        <v>0</v>
      </c>
      <c r="V16" s="250" t="str">
        <f t="shared" si="0"/>
        <v>-</v>
      </c>
      <c r="W16" s="250" t="str">
        <f t="shared" si="3"/>
        <v>-</v>
      </c>
      <c r="X16" s="250" t="str">
        <f t="shared" si="1"/>
        <v>-</v>
      </c>
      <c r="Y16" s="250" t="str">
        <f t="shared" si="2"/>
        <v>-</v>
      </c>
    </row>
    <row r="17" spans="1:25" s="251" customFormat="1" ht="15" customHeight="1" x14ac:dyDescent="0.2">
      <c r="A17" s="252"/>
      <c r="B17" s="241"/>
      <c r="C17" s="242"/>
      <c r="D17" s="242"/>
      <c r="E17" s="243"/>
      <c r="F17" s="244"/>
      <c r="G17" s="245">
        <f>'AM012_MRS(input)'!$F$22</f>
        <v>0.48570000000000002</v>
      </c>
      <c r="H17" s="245">
        <f>'AM012_MRS(input)'!$F$23</f>
        <v>0</v>
      </c>
      <c r="I17" s="245">
        <f>'AM012_MRS(input)'!$F$24</f>
        <v>0</v>
      </c>
      <c r="J17" s="245">
        <f>'AM012_MRS(input)'!$F$25</f>
        <v>0</v>
      </c>
      <c r="K17" s="245">
        <f>'AM012_MRS(input)'!$F$26</f>
        <v>0</v>
      </c>
      <c r="L17" s="312">
        <f>'AM012_MPS(input_separate)'!L17</f>
        <v>0</v>
      </c>
      <c r="M17" s="312">
        <f>'AM012_MPS(input_separate)'!M17</f>
        <v>0</v>
      </c>
      <c r="N17" s="312">
        <f>'AM012_MPS(input_separate)'!N17</f>
        <v>0</v>
      </c>
      <c r="O17" s="205">
        <f>'AM012_MRS(input)'!$F$30</f>
        <v>38.5</v>
      </c>
      <c r="P17" s="313">
        <f>'AM012_MPS(input_separate)'!P17</f>
        <v>0</v>
      </c>
      <c r="Q17" s="211">
        <f>'AM012_MRS(input)'!$F$32</f>
        <v>1.2</v>
      </c>
      <c r="R17" s="248">
        <f>'AM012_MRS(input)'!$F$33</f>
        <v>4.18</v>
      </c>
      <c r="S17" s="314">
        <f>'AM012_MPS(input_separate)'!S17</f>
        <v>0</v>
      </c>
      <c r="T17" s="314">
        <f>'AM012_MPS(input_separate)'!T17</f>
        <v>0</v>
      </c>
      <c r="U17" s="314">
        <f>'AM012_MPS(input_separate)'!U17</f>
        <v>0</v>
      </c>
      <c r="V17" s="250" t="str">
        <f t="shared" si="0"/>
        <v>-</v>
      </c>
      <c r="W17" s="250" t="str">
        <f t="shared" si="3"/>
        <v>-</v>
      </c>
      <c r="X17" s="250" t="str">
        <f t="shared" si="1"/>
        <v>-</v>
      </c>
      <c r="Y17" s="250" t="str">
        <f t="shared" si="2"/>
        <v>-</v>
      </c>
    </row>
    <row r="18" spans="1:25" s="251" customFormat="1" ht="15" customHeight="1" x14ac:dyDescent="0.2">
      <c r="A18" s="252"/>
      <c r="B18" s="241"/>
      <c r="C18" s="242"/>
      <c r="D18" s="242"/>
      <c r="E18" s="243"/>
      <c r="F18" s="244"/>
      <c r="G18" s="245">
        <f>'AM012_MRS(input)'!$F$22</f>
        <v>0.48570000000000002</v>
      </c>
      <c r="H18" s="245">
        <f>'AM012_MRS(input)'!$F$23</f>
        <v>0</v>
      </c>
      <c r="I18" s="245">
        <f>'AM012_MRS(input)'!$F$24</f>
        <v>0</v>
      </c>
      <c r="J18" s="245">
        <f>'AM012_MRS(input)'!$F$25</f>
        <v>0</v>
      </c>
      <c r="K18" s="245">
        <f>'AM012_MRS(input)'!$F$26</f>
        <v>0</v>
      </c>
      <c r="L18" s="312">
        <f>'AM012_MPS(input_separate)'!L18</f>
        <v>0</v>
      </c>
      <c r="M18" s="312">
        <f>'AM012_MPS(input_separate)'!M18</f>
        <v>0</v>
      </c>
      <c r="N18" s="312">
        <f>'AM012_MPS(input_separate)'!N18</f>
        <v>0</v>
      </c>
      <c r="O18" s="205">
        <f>'AM012_MRS(input)'!$F$30</f>
        <v>38.5</v>
      </c>
      <c r="P18" s="313">
        <f>'AM012_MPS(input_separate)'!P18</f>
        <v>0</v>
      </c>
      <c r="Q18" s="211">
        <f>'AM012_MRS(input)'!$F$32</f>
        <v>1.2</v>
      </c>
      <c r="R18" s="248">
        <f>'AM012_MRS(input)'!$F$33</f>
        <v>4.18</v>
      </c>
      <c r="S18" s="314">
        <f>'AM012_MPS(input_separate)'!S18</f>
        <v>0</v>
      </c>
      <c r="T18" s="314">
        <f>'AM012_MPS(input_separate)'!T18</f>
        <v>0</v>
      </c>
      <c r="U18" s="314">
        <f>'AM012_MPS(input_separate)'!U18</f>
        <v>0</v>
      </c>
      <c r="V18" s="250" t="str">
        <f t="shared" si="0"/>
        <v>-</v>
      </c>
      <c r="W18" s="250" t="str">
        <f t="shared" si="3"/>
        <v>-</v>
      </c>
      <c r="X18" s="250" t="str">
        <f t="shared" si="1"/>
        <v>-</v>
      </c>
      <c r="Y18" s="250" t="str">
        <f t="shared" si="2"/>
        <v>-</v>
      </c>
    </row>
    <row r="19" spans="1:25" s="251" customFormat="1" ht="15" customHeight="1" x14ac:dyDescent="0.2">
      <c r="A19" s="252"/>
      <c r="B19" s="241"/>
      <c r="C19" s="242"/>
      <c r="D19" s="242"/>
      <c r="E19" s="243"/>
      <c r="F19" s="244"/>
      <c r="G19" s="245">
        <f>'AM012_MRS(input)'!$F$22</f>
        <v>0.48570000000000002</v>
      </c>
      <c r="H19" s="245">
        <f>'AM012_MRS(input)'!$F$23</f>
        <v>0</v>
      </c>
      <c r="I19" s="245">
        <f>'AM012_MRS(input)'!$F$24</f>
        <v>0</v>
      </c>
      <c r="J19" s="245">
        <f>'AM012_MRS(input)'!$F$25</f>
        <v>0</v>
      </c>
      <c r="K19" s="245">
        <f>'AM012_MRS(input)'!$F$26</f>
        <v>0</v>
      </c>
      <c r="L19" s="312">
        <f>'AM012_MPS(input_separate)'!L19</f>
        <v>0</v>
      </c>
      <c r="M19" s="312">
        <f>'AM012_MPS(input_separate)'!M19</f>
        <v>0</v>
      </c>
      <c r="N19" s="312">
        <f>'AM012_MPS(input_separate)'!N19</f>
        <v>0</v>
      </c>
      <c r="O19" s="205">
        <f>'AM012_MRS(input)'!$F$30</f>
        <v>38.5</v>
      </c>
      <c r="P19" s="313">
        <f>'AM012_MPS(input_separate)'!P19</f>
        <v>0</v>
      </c>
      <c r="Q19" s="211">
        <f>'AM012_MRS(input)'!$F$32</f>
        <v>1.2</v>
      </c>
      <c r="R19" s="248">
        <f>'AM012_MRS(input)'!$F$33</f>
        <v>4.18</v>
      </c>
      <c r="S19" s="314">
        <f>'AM012_MPS(input_separate)'!S19</f>
        <v>0</v>
      </c>
      <c r="T19" s="314">
        <f>'AM012_MPS(input_separate)'!T19</f>
        <v>0</v>
      </c>
      <c r="U19" s="314">
        <f>'AM012_MPS(input_separate)'!U19</f>
        <v>0</v>
      </c>
      <c r="V19" s="250" t="str">
        <f t="shared" si="0"/>
        <v>-</v>
      </c>
      <c r="W19" s="250" t="str">
        <f t="shared" si="3"/>
        <v>-</v>
      </c>
      <c r="X19" s="250" t="str">
        <f t="shared" si="1"/>
        <v>-</v>
      </c>
      <c r="Y19" s="250" t="str">
        <f t="shared" si="2"/>
        <v>-</v>
      </c>
    </row>
    <row r="20" spans="1:25" s="251" customFormat="1" ht="15" customHeight="1" x14ac:dyDescent="0.2">
      <c r="A20" s="252"/>
      <c r="B20" s="241"/>
      <c r="C20" s="242"/>
      <c r="D20" s="242"/>
      <c r="E20" s="243"/>
      <c r="F20" s="244"/>
      <c r="G20" s="245">
        <f>'AM012_MRS(input)'!$F$22</f>
        <v>0.48570000000000002</v>
      </c>
      <c r="H20" s="245">
        <f>'AM012_MRS(input)'!$F$23</f>
        <v>0</v>
      </c>
      <c r="I20" s="245">
        <f>'AM012_MRS(input)'!$F$24</f>
        <v>0</v>
      </c>
      <c r="J20" s="245">
        <f>'AM012_MRS(input)'!$F$25</f>
        <v>0</v>
      </c>
      <c r="K20" s="245">
        <f>'AM012_MRS(input)'!$F$26</f>
        <v>0</v>
      </c>
      <c r="L20" s="312">
        <f>'AM012_MPS(input_separate)'!L20</f>
        <v>0</v>
      </c>
      <c r="M20" s="312">
        <f>'AM012_MPS(input_separate)'!M20</f>
        <v>0</v>
      </c>
      <c r="N20" s="312">
        <f>'AM012_MPS(input_separate)'!N20</f>
        <v>0</v>
      </c>
      <c r="O20" s="205">
        <f>'AM012_MRS(input)'!$F$30</f>
        <v>38.5</v>
      </c>
      <c r="P20" s="313">
        <f>'AM012_MPS(input_separate)'!P20</f>
        <v>0</v>
      </c>
      <c r="Q20" s="211">
        <f>'AM012_MRS(input)'!$F$32</f>
        <v>1.2</v>
      </c>
      <c r="R20" s="248">
        <f>'AM012_MRS(input)'!$F$33</f>
        <v>4.18</v>
      </c>
      <c r="S20" s="314">
        <f>'AM012_MPS(input_separate)'!S20</f>
        <v>0</v>
      </c>
      <c r="T20" s="314">
        <f>'AM012_MPS(input_separate)'!T20</f>
        <v>0</v>
      </c>
      <c r="U20" s="314">
        <f>'AM012_MPS(input_separate)'!U20</f>
        <v>0</v>
      </c>
      <c r="V20" s="250" t="str">
        <f t="shared" si="0"/>
        <v>-</v>
      </c>
      <c r="W20" s="250" t="str">
        <f t="shared" si="3"/>
        <v>-</v>
      </c>
      <c r="X20" s="250" t="str">
        <f t="shared" si="1"/>
        <v>-</v>
      </c>
      <c r="Y20" s="250" t="str">
        <f t="shared" si="2"/>
        <v>-</v>
      </c>
    </row>
    <row r="21" spans="1:25" s="251" customFormat="1" ht="15" customHeight="1" x14ac:dyDescent="0.2">
      <c r="A21" s="252"/>
      <c r="B21" s="241"/>
      <c r="C21" s="242"/>
      <c r="D21" s="242"/>
      <c r="E21" s="243"/>
      <c r="F21" s="244"/>
      <c r="G21" s="245">
        <f>'AM012_MRS(input)'!$F$22</f>
        <v>0.48570000000000002</v>
      </c>
      <c r="H21" s="245">
        <f>'AM012_MRS(input)'!$F$23</f>
        <v>0</v>
      </c>
      <c r="I21" s="245">
        <f>'AM012_MRS(input)'!$F$24</f>
        <v>0</v>
      </c>
      <c r="J21" s="245">
        <f>'AM012_MRS(input)'!$F$25</f>
        <v>0</v>
      </c>
      <c r="K21" s="245">
        <f>'AM012_MRS(input)'!$F$26</f>
        <v>0</v>
      </c>
      <c r="L21" s="312">
        <f>'AM012_MPS(input_separate)'!L21</f>
        <v>0</v>
      </c>
      <c r="M21" s="312">
        <f>'AM012_MPS(input_separate)'!M21</f>
        <v>0</v>
      </c>
      <c r="N21" s="312">
        <f>'AM012_MPS(input_separate)'!N21</f>
        <v>0</v>
      </c>
      <c r="O21" s="205">
        <f>'AM012_MRS(input)'!$F$30</f>
        <v>38.5</v>
      </c>
      <c r="P21" s="313">
        <f>'AM012_MPS(input_separate)'!P21</f>
        <v>0</v>
      </c>
      <c r="Q21" s="211">
        <f>'AM012_MRS(input)'!$F$32</f>
        <v>1.2</v>
      </c>
      <c r="R21" s="248">
        <f>'AM012_MRS(input)'!$F$33</f>
        <v>4.18</v>
      </c>
      <c r="S21" s="314">
        <f>'AM012_MPS(input_separate)'!S21</f>
        <v>0</v>
      </c>
      <c r="T21" s="314">
        <f>'AM012_MPS(input_separate)'!T21</f>
        <v>0</v>
      </c>
      <c r="U21" s="314">
        <f>'AM012_MPS(input_separate)'!U21</f>
        <v>0</v>
      </c>
      <c r="V21" s="250" t="str">
        <f t="shared" si="0"/>
        <v>-</v>
      </c>
      <c r="W21" s="250" t="str">
        <f t="shared" si="3"/>
        <v>-</v>
      </c>
      <c r="X21" s="250" t="str">
        <f t="shared" si="1"/>
        <v>-</v>
      </c>
      <c r="Y21" s="250" t="str">
        <f t="shared" si="2"/>
        <v>-</v>
      </c>
    </row>
    <row r="22" spans="1:25" s="251" customFormat="1" ht="15" customHeight="1" x14ac:dyDescent="0.2">
      <c r="A22" s="252"/>
      <c r="B22" s="241"/>
      <c r="C22" s="242"/>
      <c r="D22" s="242"/>
      <c r="E22" s="243"/>
      <c r="F22" s="244"/>
      <c r="G22" s="245">
        <f>'AM012_MRS(input)'!$F$22</f>
        <v>0.48570000000000002</v>
      </c>
      <c r="H22" s="245">
        <f>'AM012_MRS(input)'!$F$23</f>
        <v>0</v>
      </c>
      <c r="I22" s="245">
        <f>'AM012_MRS(input)'!$F$24</f>
        <v>0</v>
      </c>
      <c r="J22" s="245">
        <f>'AM012_MRS(input)'!$F$25</f>
        <v>0</v>
      </c>
      <c r="K22" s="245">
        <f>'AM012_MRS(input)'!$F$26</f>
        <v>0</v>
      </c>
      <c r="L22" s="312">
        <f>'AM012_MPS(input_separate)'!L22</f>
        <v>0</v>
      </c>
      <c r="M22" s="312">
        <f>'AM012_MPS(input_separate)'!M22</f>
        <v>0</v>
      </c>
      <c r="N22" s="312">
        <f>'AM012_MPS(input_separate)'!N22</f>
        <v>0</v>
      </c>
      <c r="O22" s="205">
        <f>'AM012_MRS(input)'!$F$30</f>
        <v>38.5</v>
      </c>
      <c r="P22" s="313">
        <f>'AM012_MPS(input_separate)'!P22</f>
        <v>0</v>
      </c>
      <c r="Q22" s="211">
        <f>'AM012_MRS(input)'!$F$32</f>
        <v>1.2</v>
      </c>
      <c r="R22" s="248">
        <f>'AM012_MRS(input)'!$F$33</f>
        <v>4.18</v>
      </c>
      <c r="S22" s="314">
        <f>'AM012_MPS(input_separate)'!S22</f>
        <v>0</v>
      </c>
      <c r="T22" s="314">
        <f>'AM012_MPS(input_separate)'!T22</f>
        <v>0</v>
      </c>
      <c r="U22" s="314">
        <f>'AM012_MPS(input_separate)'!U22</f>
        <v>0</v>
      </c>
      <c r="V22" s="250" t="str">
        <f t="shared" si="0"/>
        <v>-</v>
      </c>
      <c r="W22" s="250" t="str">
        <f t="shared" si="3"/>
        <v>-</v>
      </c>
      <c r="X22" s="250" t="str">
        <f t="shared" si="1"/>
        <v>-</v>
      </c>
      <c r="Y22" s="250" t="str">
        <f t="shared" si="2"/>
        <v>-</v>
      </c>
    </row>
    <row r="23" spans="1:25" s="251" customFormat="1" ht="15" customHeight="1" x14ac:dyDescent="0.2">
      <c r="A23" s="252"/>
      <c r="B23" s="241"/>
      <c r="C23" s="242"/>
      <c r="D23" s="242"/>
      <c r="E23" s="243"/>
      <c r="F23" s="244"/>
      <c r="G23" s="245">
        <f>'AM012_MRS(input)'!$F$22</f>
        <v>0.48570000000000002</v>
      </c>
      <c r="H23" s="245">
        <f>'AM012_MRS(input)'!$F$23</f>
        <v>0</v>
      </c>
      <c r="I23" s="245">
        <f>'AM012_MRS(input)'!$F$24</f>
        <v>0</v>
      </c>
      <c r="J23" s="245">
        <f>'AM012_MRS(input)'!$F$25</f>
        <v>0</v>
      </c>
      <c r="K23" s="245">
        <f>'AM012_MRS(input)'!$F$26</f>
        <v>0</v>
      </c>
      <c r="L23" s="312">
        <f>'AM012_MPS(input_separate)'!L23</f>
        <v>0</v>
      </c>
      <c r="M23" s="312">
        <f>'AM012_MPS(input_separate)'!M23</f>
        <v>0</v>
      </c>
      <c r="N23" s="312">
        <f>'AM012_MPS(input_separate)'!N23</f>
        <v>0</v>
      </c>
      <c r="O23" s="205">
        <f>'AM012_MRS(input)'!$F$30</f>
        <v>38.5</v>
      </c>
      <c r="P23" s="313">
        <f>'AM012_MPS(input_separate)'!P23</f>
        <v>0</v>
      </c>
      <c r="Q23" s="211">
        <f>'AM012_MRS(input)'!$F$32</f>
        <v>1.2</v>
      </c>
      <c r="R23" s="248">
        <f>'AM012_MRS(input)'!$F$33</f>
        <v>4.18</v>
      </c>
      <c r="S23" s="314">
        <f>'AM012_MPS(input_separate)'!S23</f>
        <v>0</v>
      </c>
      <c r="T23" s="314">
        <f>'AM012_MPS(input_separate)'!T23</f>
        <v>0</v>
      </c>
      <c r="U23" s="314">
        <f>'AM012_MPS(input_separate)'!U23</f>
        <v>0</v>
      </c>
      <c r="V23" s="250" t="str">
        <f t="shared" si="0"/>
        <v>-</v>
      </c>
      <c r="W23" s="250" t="str">
        <f t="shared" si="3"/>
        <v>-</v>
      </c>
      <c r="X23" s="250" t="str">
        <f t="shared" si="1"/>
        <v>-</v>
      </c>
      <c r="Y23" s="250" t="str">
        <f t="shared" si="2"/>
        <v>-</v>
      </c>
    </row>
    <row r="24" spans="1:25" s="251" customFormat="1" ht="15" customHeight="1" x14ac:dyDescent="0.2">
      <c r="A24" s="252"/>
      <c r="B24" s="241"/>
      <c r="C24" s="242"/>
      <c r="D24" s="242"/>
      <c r="E24" s="243"/>
      <c r="F24" s="244"/>
      <c r="G24" s="245">
        <f>'AM012_MRS(input)'!$F$22</f>
        <v>0.48570000000000002</v>
      </c>
      <c r="H24" s="245">
        <f>'AM012_MRS(input)'!$F$23</f>
        <v>0</v>
      </c>
      <c r="I24" s="245">
        <f>'AM012_MRS(input)'!$F$24</f>
        <v>0</v>
      </c>
      <c r="J24" s="245">
        <f>'AM012_MRS(input)'!$F$25</f>
        <v>0</v>
      </c>
      <c r="K24" s="245">
        <f>'AM012_MRS(input)'!$F$26</f>
        <v>0</v>
      </c>
      <c r="L24" s="312">
        <f>'AM012_MPS(input_separate)'!L24</f>
        <v>0</v>
      </c>
      <c r="M24" s="312">
        <f>'AM012_MPS(input_separate)'!M24</f>
        <v>0</v>
      </c>
      <c r="N24" s="312">
        <f>'AM012_MPS(input_separate)'!N24</f>
        <v>0</v>
      </c>
      <c r="O24" s="205">
        <f>'AM012_MRS(input)'!$F$30</f>
        <v>38.5</v>
      </c>
      <c r="P24" s="313">
        <f>'AM012_MPS(input_separate)'!P24</f>
        <v>0</v>
      </c>
      <c r="Q24" s="211">
        <f>'AM012_MRS(input)'!$F$32</f>
        <v>1.2</v>
      </c>
      <c r="R24" s="248">
        <f>'AM012_MRS(input)'!$F$33</f>
        <v>4.18</v>
      </c>
      <c r="S24" s="314">
        <f>'AM012_MPS(input_separate)'!S24</f>
        <v>0</v>
      </c>
      <c r="T24" s="314">
        <f>'AM012_MPS(input_separate)'!T24</f>
        <v>0</v>
      </c>
      <c r="U24" s="314">
        <f>'AM012_MPS(input_separate)'!U24</f>
        <v>0</v>
      </c>
      <c r="V24" s="250" t="str">
        <f t="shared" si="0"/>
        <v>-</v>
      </c>
      <c r="W24" s="250" t="str">
        <f t="shared" si="3"/>
        <v>-</v>
      </c>
      <c r="X24" s="250" t="str">
        <f t="shared" si="1"/>
        <v>-</v>
      </c>
      <c r="Y24" s="250" t="str">
        <f t="shared" si="2"/>
        <v>-</v>
      </c>
    </row>
    <row r="25" spans="1:25" s="251" customFormat="1" ht="15" customHeight="1" x14ac:dyDescent="0.2">
      <c r="A25" s="252"/>
      <c r="B25" s="241"/>
      <c r="C25" s="242"/>
      <c r="D25" s="242"/>
      <c r="E25" s="243"/>
      <c r="F25" s="244"/>
      <c r="G25" s="245">
        <f>'AM012_MRS(input)'!$F$22</f>
        <v>0.48570000000000002</v>
      </c>
      <c r="H25" s="245">
        <f>'AM012_MRS(input)'!$F$23</f>
        <v>0</v>
      </c>
      <c r="I25" s="245">
        <f>'AM012_MRS(input)'!$F$24</f>
        <v>0</v>
      </c>
      <c r="J25" s="245">
        <f>'AM012_MRS(input)'!$F$25</f>
        <v>0</v>
      </c>
      <c r="K25" s="245">
        <f>'AM012_MRS(input)'!$F$26</f>
        <v>0</v>
      </c>
      <c r="L25" s="312">
        <f>'AM012_MPS(input_separate)'!L25</f>
        <v>0</v>
      </c>
      <c r="M25" s="312">
        <f>'AM012_MPS(input_separate)'!M25</f>
        <v>0</v>
      </c>
      <c r="N25" s="312">
        <f>'AM012_MPS(input_separate)'!N25</f>
        <v>0</v>
      </c>
      <c r="O25" s="205">
        <f>'AM012_MRS(input)'!$F$30</f>
        <v>38.5</v>
      </c>
      <c r="P25" s="313">
        <f>'AM012_MPS(input_separate)'!P25</f>
        <v>0</v>
      </c>
      <c r="Q25" s="211">
        <f>'AM012_MRS(input)'!$F$32</f>
        <v>1.2</v>
      </c>
      <c r="R25" s="248">
        <f>'AM012_MRS(input)'!$F$33</f>
        <v>4.18</v>
      </c>
      <c r="S25" s="314">
        <f>'AM012_MPS(input_separate)'!S25</f>
        <v>0</v>
      </c>
      <c r="T25" s="314">
        <f>'AM012_MPS(input_separate)'!T25</f>
        <v>0</v>
      </c>
      <c r="U25" s="314">
        <f>'AM012_MPS(input_separate)'!U25</f>
        <v>0</v>
      </c>
      <c r="V25" s="250" t="str">
        <f t="shared" si="0"/>
        <v>-</v>
      </c>
      <c r="W25" s="250" t="str">
        <f t="shared" si="3"/>
        <v>-</v>
      </c>
      <c r="X25" s="250" t="str">
        <f t="shared" si="1"/>
        <v>-</v>
      </c>
      <c r="Y25" s="250" t="str">
        <f t="shared" si="2"/>
        <v>-</v>
      </c>
    </row>
    <row r="26" spans="1:25" s="251" customFormat="1" ht="15" customHeight="1" x14ac:dyDescent="0.2">
      <c r="A26" s="252"/>
      <c r="B26" s="241"/>
      <c r="C26" s="242"/>
      <c r="D26" s="242"/>
      <c r="E26" s="243"/>
      <c r="F26" s="244"/>
      <c r="G26" s="245">
        <f>'AM012_MRS(input)'!$F$22</f>
        <v>0.48570000000000002</v>
      </c>
      <c r="H26" s="245">
        <f>'AM012_MRS(input)'!$F$23</f>
        <v>0</v>
      </c>
      <c r="I26" s="245">
        <f>'AM012_MRS(input)'!$F$24</f>
        <v>0</v>
      </c>
      <c r="J26" s="245">
        <f>'AM012_MRS(input)'!$F$25</f>
        <v>0</v>
      </c>
      <c r="K26" s="245">
        <f>'AM012_MRS(input)'!$F$26</f>
        <v>0</v>
      </c>
      <c r="L26" s="312">
        <f>'AM012_MPS(input_separate)'!L26</f>
        <v>0</v>
      </c>
      <c r="M26" s="312">
        <f>'AM012_MPS(input_separate)'!M26</f>
        <v>0</v>
      </c>
      <c r="N26" s="312">
        <f>'AM012_MPS(input_separate)'!N26</f>
        <v>0</v>
      </c>
      <c r="O26" s="205">
        <f>'AM012_MRS(input)'!$F$30</f>
        <v>38.5</v>
      </c>
      <c r="P26" s="313">
        <f>'AM012_MPS(input_separate)'!P26</f>
        <v>0</v>
      </c>
      <c r="Q26" s="211">
        <f>'AM012_MRS(input)'!$F$32</f>
        <v>1.2</v>
      </c>
      <c r="R26" s="248">
        <f>'AM012_MRS(input)'!$F$33</f>
        <v>4.18</v>
      </c>
      <c r="S26" s="314">
        <f>'AM012_MPS(input_separate)'!S26</f>
        <v>0</v>
      </c>
      <c r="T26" s="314">
        <f>'AM012_MPS(input_separate)'!T26</f>
        <v>0</v>
      </c>
      <c r="U26" s="314">
        <f>'AM012_MPS(input_separate)'!U26</f>
        <v>0</v>
      </c>
      <c r="V26" s="250" t="str">
        <f t="shared" si="0"/>
        <v>-</v>
      </c>
      <c r="W26" s="250" t="str">
        <f t="shared" si="3"/>
        <v>-</v>
      </c>
      <c r="X26" s="250" t="str">
        <f t="shared" si="1"/>
        <v>-</v>
      </c>
      <c r="Y26" s="250" t="str">
        <f t="shared" si="2"/>
        <v>-</v>
      </c>
    </row>
    <row r="27" spans="1:25" s="251" customFormat="1" ht="15" customHeight="1" x14ac:dyDescent="0.2">
      <c r="A27" s="252"/>
      <c r="B27" s="241"/>
      <c r="C27" s="242"/>
      <c r="D27" s="242"/>
      <c r="E27" s="243"/>
      <c r="F27" s="244"/>
      <c r="G27" s="245">
        <f>'AM012_MRS(input)'!$F$22</f>
        <v>0.48570000000000002</v>
      </c>
      <c r="H27" s="245">
        <f>'AM012_MRS(input)'!$F$23</f>
        <v>0</v>
      </c>
      <c r="I27" s="245">
        <f>'AM012_MRS(input)'!$F$24</f>
        <v>0</v>
      </c>
      <c r="J27" s="245">
        <f>'AM012_MRS(input)'!$F$25</f>
        <v>0</v>
      </c>
      <c r="K27" s="245">
        <f>'AM012_MRS(input)'!$F$26</f>
        <v>0</v>
      </c>
      <c r="L27" s="312">
        <f>'AM012_MPS(input_separate)'!L27</f>
        <v>0</v>
      </c>
      <c r="M27" s="312">
        <f>'AM012_MPS(input_separate)'!M27</f>
        <v>0</v>
      </c>
      <c r="N27" s="312">
        <f>'AM012_MPS(input_separate)'!N27</f>
        <v>0</v>
      </c>
      <c r="O27" s="205">
        <f>'AM012_MRS(input)'!$F$30</f>
        <v>38.5</v>
      </c>
      <c r="P27" s="313">
        <f>'AM012_MPS(input_separate)'!P27</f>
        <v>0</v>
      </c>
      <c r="Q27" s="211">
        <f>'AM012_MRS(input)'!$F$32</f>
        <v>1.2</v>
      </c>
      <c r="R27" s="248">
        <f>'AM012_MRS(input)'!$F$33</f>
        <v>4.18</v>
      </c>
      <c r="S27" s="314">
        <f>'AM012_MPS(input_separate)'!S27</f>
        <v>0</v>
      </c>
      <c r="T27" s="314">
        <f>'AM012_MPS(input_separate)'!T27</f>
        <v>0</v>
      </c>
      <c r="U27" s="314">
        <f>'AM012_MPS(input_separate)'!U27</f>
        <v>0</v>
      </c>
      <c r="V27" s="250" t="str">
        <f t="shared" si="0"/>
        <v>-</v>
      </c>
      <c r="W27" s="250" t="str">
        <f t="shared" si="3"/>
        <v>-</v>
      </c>
      <c r="X27" s="250" t="str">
        <f t="shared" si="1"/>
        <v>-</v>
      </c>
      <c r="Y27" s="250" t="str">
        <f t="shared" si="2"/>
        <v>-</v>
      </c>
    </row>
    <row r="28" spans="1:25" s="251" customFormat="1" ht="15" customHeight="1" x14ac:dyDescent="0.2">
      <c r="A28" s="252"/>
      <c r="B28" s="241"/>
      <c r="C28" s="242"/>
      <c r="D28" s="242"/>
      <c r="E28" s="243"/>
      <c r="F28" s="244"/>
      <c r="G28" s="245">
        <f>'AM012_MRS(input)'!$F$22</f>
        <v>0.48570000000000002</v>
      </c>
      <c r="H28" s="245">
        <f>'AM012_MRS(input)'!$F$23</f>
        <v>0</v>
      </c>
      <c r="I28" s="245">
        <f>'AM012_MRS(input)'!$F$24</f>
        <v>0</v>
      </c>
      <c r="J28" s="245">
        <f>'AM012_MRS(input)'!$F$25</f>
        <v>0</v>
      </c>
      <c r="K28" s="245">
        <f>'AM012_MRS(input)'!$F$26</f>
        <v>0</v>
      </c>
      <c r="L28" s="312">
        <f>'AM012_MPS(input_separate)'!L28</f>
        <v>0</v>
      </c>
      <c r="M28" s="312">
        <f>'AM012_MPS(input_separate)'!M28</f>
        <v>0</v>
      </c>
      <c r="N28" s="312">
        <f>'AM012_MPS(input_separate)'!N28</f>
        <v>0</v>
      </c>
      <c r="O28" s="205">
        <f>'AM012_MRS(input)'!$F$30</f>
        <v>38.5</v>
      </c>
      <c r="P28" s="313">
        <f>'AM012_MPS(input_separate)'!P28</f>
        <v>0</v>
      </c>
      <c r="Q28" s="211">
        <f>'AM012_MRS(input)'!$F$32</f>
        <v>1.2</v>
      </c>
      <c r="R28" s="248">
        <f>'AM012_MRS(input)'!$F$33</f>
        <v>4.18</v>
      </c>
      <c r="S28" s="314">
        <f>'AM012_MPS(input_separate)'!S28</f>
        <v>0</v>
      </c>
      <c r="T28" s="314">
        <f>'AM012_MPS(input_separate)'!T28</f>
        <v>0</v>
      </c>
      <c r="U28" s="314">
        <f>'AM012_MPS(input_separate)'!U28</f>
        <v>0</v>
      </c>
      <c r="V28" s="250" t="str">
        <f t="shared" si="0"/>
        <v>-</v>
      </c>
      <c r="W28" s="250" t="str">
        <f t="shared" si="3"/>
        <v>-</v>
      </c>
      <c r="X28" s="250" t="str">
        <f t="shared" si="1"/>
        <v>-</v>
      </c>
      <c r="Y28" s="250" t="str">
        <f t="shared" si="2"/>
        <v>-</v>
      </c>
    </row>
    <row r="29" spans="1:25" s="251" customFormat="1" ht="15" customHeight="1" x14ac:dyDescent="0.2">
      <c r="A29" s="252"/>
      <c r="B29" s="241"/>
      <c r="C29" s="242"/>
      <c r="D29" s="242"/>
      <c r="E29" s="243"/>
      <c r="F29" s="244"/>
      <c r="G29" s="245">
        <f>'AM012_MRS(input)'!$F$22</f>
        <v>0.48570000000000002</v>
      </c>
      <c r="H29" s="245">
        <f>'AM012_MRS(input)'!$F$23</f>
        <v>0</v>
      </c>
      <c r="I29" s="245">
        <f>'AM012_MRS(input)'!$F$24</f>
        <v>0</v>
      </c>
      <c r="J29" s="245">
        <f>'AM012_MRS(input)'!$F$25</f>
        <v>0</v>
      </c>
      <c r="K29" s="245">
        <f>'AM012_MRS(input)'!$F$26</f>
        <v>0</v>
      </c>
      <c r="L29" s="312">
        <f>'AM012_MPS(input_separate)'!L29</f>
        <v>0</v>
      </c>
      <c r="M29" s="312">
        <f>'AM012_MPS(input_separate)'!M29</f>
        <v>0</v>
      </c>
      <c r="N29" s="312">
        <f>'AM012_MPS(input_separate)'!N29</f>
        <v>0</v>
      </c>
      <c r="O29" s="205">
        <f>'AM012_MRS(input)'!$F$30</f>
        <v>38.5</v>
      </c>
      <c r="P29" s="313">
        <f>'AM012_MPS(input_separate)'!P29</f>
        <v>0</v>
      </c>
      <c r="Q29" s="211">
        <f>'AM012_MRS(input)'!$F$32</f>
        <v>1.2</v>
      </c>
      <c r="R29" s="248">
        <f>'AM012_MRS(input)'!$F$33</f>
        <v>4.18</v>
      </c>
      <c r="S29" s="314">
        <f>'AM012_MPS(input_separate)'!S29</f>
        <v>0</v>
      </c>
      <c r="T29" s="314">
        <f>'AM012_MPS(input_separate)'!T29</f>
        <v>0</v>
      </c>
      <c r="U29" s="314">
        <f>'AM012_MPS(input_separate)'!U29</f>
        <v>0</v>
      </c>
      <c r="V29" s="250" t="str">
        <f t="shared" si="0"/>
        <v>-</v>
      </c>
      <c r="W29" s="250" t="str">
        <f t="shared" si="3"/>
        <v>-</v>
      </c>
      <c r="X29" s="250" t="str">
        <f t="shared" si="1"/>
        <v>-</v>
      </c>
      <c r="Y29" s="250" t="str">
        <f t="shared" si="2"/>
        <v>-</v>
      </c>
    </row>
    <row r="30" spans="1:25" s="251" customFormat="1" ht="15" customHeight="1" x14ac:dyDescent="0.2">
      <c r="A30" s="252"/>
      <c r="B30" s="241"/>
      <c r="C30" s="242"/>
      <c r="D30" s="242"/>
      <c r="E30" s="243"/>
      <c r="F30" s="244"/>
      <c r="G30" s="245">
        <f>'AM012_MRS(input)'!$F$22</f>
        <v>0.48570000000000002</v>
      </c>
      <c r="H30" s="245">
        <f>'AM012_MRS(input)'!$F$23</f>
        <v>0</v>
      </c>
      <c r="I30" s="245">
        <f>'AM012_MRS(input)'!$F$24</f>
        <v>0</v>
      </c>
      <c r="J30" s="245">
        <f>'AM012_MRS(input)'!$F$25</f>
        <v>0</v>
      </c>
      <c r="K30" s="245">
        <f>'AM012_MRS(input)'!$F$26</f>
        <v>0</v>
      </c>
      <c r="L30" s="312">
        <f>'AM012_MPS(input_separate)'!L30</f>
        <v>0</v>
      </c>
      <c r="M30" s="312">
        <f>'AM012_MPS(input_separate)'!M30</f>
        <v>0</v>
      </c>
      <c r="N30" s="312">
        <f>'AM012_MPS(input_separate)'!N30</f>
        <v>0</v>
      </c>
      <c r="O30" s="205">
        <f>'AM012_MRS(input)'!$F$30</f>
        <v>38.5</v>
      </c>
      <c r="P30" s="313">
        <f>'AM012_MPS(input_separate)'!P30</f>
        <v>0</v>
      </c>
      <c r="Q30" s="211">
        <f>'AM012_MRS(input)'!$F$32</f>
        <v>1.2</v>
      </c>
      <c r="R30" s="248">
        <f>'AM012_MRS(input)'!$F$33</f>
        <v>4.18</v>
      </c>
      <c r="S30" s="314">
        <f>'AM012_MPS(input_separate)'!S30</f>
        <v>0</v>
      </c>
      <c r="T30" s="314">
        <f>'AM012_MPS(input_separate)'!T30</f>
        <v>0</v>
      </c>
      <c r="U30" s="314">
        <f>'AM012_MPS(input_separate)'!U30</f>
        <v>0</v>
      </c>
      <c r="V30" s="250" t="str">
        <f t="shared" si="0"/>
        <v>-</v>
      </c>
      <c r="W30" s="250" t="str">
        <f t="shared" si="3"/>
        <v>-</v>
      </c>
      <c r="X30" s="250" t="str">
        <f t="shared" si="1"/>
        <v>-</v>
      </c>
      <c r="Y30" s="250" t="str">
        <f t="shared" si="2"/>
        <v>-</v>
      </c>
    </row>
    <row r="31" spans="1:25" s="251" customFormat="1" ht="15" customHeight="1" x14ac:dyDescent="0.2">
      <c r="A31" s="252"/>
      <c r="B31" s="241"/>
      <c r="C31" s="242"/>
      <c r="D31" s="242"/>
      <c r="E31" s="243"/>
      <c r="F31" s="244"/>
      <c r="G31" s="245">
        <f>'AM012_MRS(input)'!$F$22</f>
        <v>0.48570000000000002</v>
      </c>
      <c r="H31" s="245">
        <f>'AM012_MRS(input)'!$F$23</f>
        <v>0</v>
      </c>
      <c r="I31" s="245">
        <f>'AM012_MRS(input)'!$F$24</f>
        <v>0</v>
      </c>
      <c r="J31" s="245">
        <f>'AM012_MRS(input)'!$F$25</f>
        <v>0</v>
      </c>
      <c r="K31" s="245">
        <f>'AM012_MRS(input)'!$F$26</f>
        <v>0</v>
      </c>
      <c r="L31" s="312">
        <f>'AM012_MPS(input_separate)'!L31</f>
        <v>0</v>
      </c>
      <c r="M31" s="312">
        <f>'AM012_MPS(input_separate)'!M31</f>
        <v>0</v>
      </c>
      <c r="N31" s="312">
        <f>'AM012_MPS(input_separate)'!N31</f>
        <v>0</v>
      </c>
      <c r="O31" s="205">
        <f>'AM012_MRS(input)'!$F$30</f>
        <v>38.5</v>
      </c>
      <c r="P31" s="313">
        <f>'AM012_MPS(input_separate)'!P31</f>
        <v>0</v>
      </c>
      <c r="Q31" s="211">
        <f>'AM012_MRS(input)'!$F$32</f>
        <v>1.2</v>
      </c>
      <c r="R31" s="248">
        <f>'AM012_MRS(input)'!$F$33</f>
        <v>4.18</v>
      </c>
      <c r="S31" s="314">
        <f>'AM012_MPS(input_separate)'!S31</f>
        <v>0</v>
      </c>
      <c r="T31" s="314">
        <f>'AM012_MPS(input_separate)'!T31</f>
        <v>0</v>
      </c>
      <c r="U31" s="314">
        <f>'AM012_MPS(input_separate)'!U31</f>
        <v>0</v>
      </c>
      <c r="V31" s="250" t="str">
        <f t="shared" si="0"/>
        <v>-</v>
      </c>
      <c r="W31" s="250" t="str">
        <f t="shared" si="3"/>
        <v>-</v>
      </c>
      <c r="X31" s="250" t="str">
        <f t="shared" si="1"/>
        <v>-</v>
      </c>
      <c r="Y31" s="250" t="str">
        <f t="shared" si="2"/>
        <v>-</v>
      </c>
    </row>
    <row r="32" spans="1:25" s="251" customFormat="1" ht="15" customHeight="1" x14ac:dyDescent="0.2">
      <c r="A32" s="252"/>
      <c r="B32" s="241"/>
      <c r="C32" s="242"/>
      <c r="D32" s="242"/>
      <c r="E32" s="243"/>
      <c r="F32" s="244"/>
      <c r="G32" s="245">
        <f>'AM012_MRS(input)'!$F$22</f>
        <v>0.48570000000000002</v>
      </c>
      <c r="H32" s="245">
        <f>'AM012_MRS(input)'!$F$23</f>
        <v>0</v>
      </c>
      <c r="I32" s="245">
        <f>'AM012_MRS(input)'!$F$24</f>
        <v>0</v>
      </c>
      <c r="J32" s="245">
        <f>'AM012_MRS(input)'!$F$25</f>
        <v>0</v>
      </c>
      <c r="K32" s="245">
        <f>'AM012_MRS(input)'!$F$26</f>
        <v>0</v>
      </c>
      <c r="L32" s="312">
        <f>'AM012_MPS(input_separate)'!L32</f>
        <v>0</v>
      </c>
      <c r="M32" s="312">
        <f>'AM012_MPS(input_separate)'!M32</f>
        <v>0</v>
      </c>
      <c r="N32" s="312">
        <f>'AM012_MPS(input_separate)'!N32</f>
        <v>0</v>
      </c>
      <c r="O32" s="205">
        <f>'AM012_MRS(input)'!$F$30</f>
        <v>38.5</v>
      </c>
      <c r="P32" s="313">
        <f>'AM012_MPS(input_separate)'!P32</f>
        <v>0</v>
      </c>
      <c r="Q32" s="211">
        <f>'AM012_MRS(input)'!$F$32</f>
        <v>1.2</v>
      </c>
      <c r="R32" s="248">
        <f>'AM012_MRS(input)'!$F$33</f>
        <v>4.18</v>
      </c>
      <c r="S32" s="314">
        <f>'AM012_MPS(input_separate)'!S32</f>
        <v>0</v>
      </c>
      <c r="T32" s="314">
        <f>'AM012_MPS(input_separate)'!T32</f>
        <v>0</v>
      </c>
      <c r="U32" s="314">
        <f>'AM012_MPS(input_separate)'!U32</f>
        <v>0</v>
      </c>
      <c r="V32" s="250" t="str">
        <f t="shared" si="0"/>
        <v>-</v>
      </c>
      <c r="W32" s="250" t="str">
        <f t="shared" si="3"/>
        <v>-</v>
      </c>
      <c r="X32" s="250" t="str">
        <f t="shared" si="1"/>
        <v>-</v>
      </c>
      <c r="Y32" s="250" t="str">
        <f t="shared" si="2"/>
        <v>-</v>
      </c>
    </row>
    <row r="33" spans="1:25" s="251" customFormat="1" ht="15" customHeight="1" x14ac:dyDescent="0.2">
      <c r="A33" s="252"/>
      <c r="B33" s="241"/>
      <c r="C33" s="242"/>
      <c r="D33" s="242"/>
      <c r="E33" s="243"/>
      <c r="F33" s="244"/>
      <c r="G33" s="245">
        <f>'AM012_MRS(input)'!$F$22</f>
        <v>0.48570000000000002</v>
      </c>
      <c r="H33" s="245">
        <f>'AM012_MRS(input)'!$F$23</f>
        <v>0</v>
      </c>
      <c r="I33" s="245">
        <f>'AM012_MRS(input)'!$F$24</f>
        <v>0</v>
      </c>
      <c r="J33" s="245">
        <f>'AM012_MRS(input)'!$F$25</f>
        <v>0</v>
      </c>
      <c r="K33" s="245">
        <f>'AM012_MRS(input)'!$F$26</f>
        <v>0</v>
      </c>
      <c r="L33" s="312">
        <f>'AM012_MPS(input_separate)'!L33</f>
        <v>0</v>
      </c>
      <c r="M33" s="312">
        <f>'AM012_MPS(input_separate)'!M33</f>
        <v>0</v>
      </c>
      <c r="N33" s="312">
        <f>'AM012_MPS(input_separate)'!N33</f>
        <v>0</v>
      </c>
      <c r="O33" s="205">
        <f>'AM012_MRS(input)'!$F$30</f>
        <v>38.5</v>
      </c>
      <c r="P33" s="313">
        <f>'AM012_MPS(input_separate)'!P33</f>
        <v>0</v>
      </c>
      <c r="Q33" s="211">
        <f>'AM012_MRS(input)'!$F$32</f>
        <v>1.2</v>
      </c>
      <c r="R33" s="248">
        <f>'AM012_MRS(input)'!$F$33</f>
        <v>4.18</v>
      </c>
      <c r="S33" s="314">
        <f>'AM012_MPS(input_separate)'!S33</f>
        <v>0</v>
      </c>
      <c r="T33" s="314">
        <f>'AM012_MPS(input_separate)'!T33</f>
        <v>0</v>
      </c>
      <c r="U33" s="314">
        <f>'AM012_MPS(input_separate)'!U33</f>
        <v>0</v>
      </c>
      <c r="V33" s="250" t="str">
        <f t="shared" si="0"/>
        <v>-</v>
      </c>
      <c r="W33" s="250" t="str">
        <f t="shared" si="3"/>
        <v>-</v>
      </c>
      <c r="X33" s="250" t="str">
        <f t="shared" si="1"/>
        <v>-</v>
      </c>
      <c r="Y33" s="250" t="str">
        <f t="shared" si="2"/>
        <v>-</v>
      </c>
    </row>
    <row r="34" spans="1:25" s="251" customFormat="1" ht="15" customHeight="1" x14ac:dyDescent="0.2">
      <c r="A34" s="252"/>
      <c r="B34" s="241"/>
      <c r="C34" s="242"/>
      <c r="D34" s="242"/>
      <c r="E34" s="243"/>
      <c r="F34" s="244"/>
      <c r="G34" s="245">
        <f>'AM012_MRS(input)'!$F$22</f>
        <v>0.48570000000000002</v>
      </c>
      <c r="H34" s="245">
        <f>'AM012_MRS(input)'!$F$23</f>
        <v>0</v>
      </c>
      <c r="I34" s="245">
        <f>'AM012_MRS(input)'!$F$24</f>
        <v>0</v>
      </c>
      <c r="J34" s="245">
        <f>'AM012_MRS(input)'!$F$25</f>
        <v>0</v>
      </c>
      <c r="K34" s="245">
        <f>'AM012_MRS(input)'!$F$26</f>
        <v>0</v>
      </c>
      <c r="L34" s="312">
        <f>'AM012_MPS(input_separate)'!L34</f>
        <v>0</v>
      </c>
      <c r="M34" s="312">
        <f>'AM012_MPS(input_separate)'!M34</f>
        <v>0</v>
      </c>
      <c r="N34" s="312">
        <f>'AM012_MPS(input_separate)'!N34</f>
        <v>0</v>
      </c>
      <c r="O34" s="205">
        <f>'AM012_MRS(input)'!$F$30</f>
        <v>38.5</v>
      </c>
      <c r="P34" s="313">
        <f>'AM012_MPS(input_separate)'!P34</f>
        <v>0</v>
      </c>
      <c r="Q34" s="211">
        <f>'AM012_MRS(input)'!$F$32</f>
        <v>1.2</v>
      </c>
      <c r="R34" s="248">
        <f>'AM012_MRS(input)'!$F$33</f>
        <v>4.18</v>
      </c>
      <c r="S34" s="314">
        <f>'AM012_MPS(input_separate)'!S34</f>
        <v>0</v>
      </c>
      <c r="T34" s="314">
        <f>'AM012_MPS(input_separate)'!T34</f>
        <v>0</v>
      </c>
      <c r="U34" s="314">
        <f>'AM012_MPS(input_separate)'!U34</f>
        <v>0</v>
      </c>
      <c r="V34" s="250" t="str">
        <f t="shared" si="0"/>
        <v>-</v>
      </c>
      <c r="W34" s="250" t="str">
        <f t="shared" si="3"/>
        <v>-</v>
      </c>
      <c r="X34" s="250" t="str">
        <f t="shared" si="1"/>
        <v>-</v>
      </c>
      <c r="Y34" s="250" t="str">
        <f t="shared" si="2"/>
        <v>-</v>
      </c>
    </row>
    <row r="35" spans="1:25" s="251" customFormat="1" ht="15" customHeight="1" x14ac:dyDescent="0.2">
      <c r="A35" s="252"/>
      <c r="B35" s="241"/>
      <c r="C35" s="242"/>
      <c r="D35" s="242"/>
      <c r="E35" s="243"/>
      <c r="F35" s="244"/>
      <c r="G35" s="245">
        <f>'AM012_MRS(input)'!$F$22</f>
        <v>0.48570000000000002</v>
      </c>
      <c r="H35" s="245">
        <f>'AM012_MRS(input)'!$F$23</f>
        <v>0</v>
      </c>
      <c r="I35" s="245">
        <f>'AM012_MRS(input)'!$F$24</f>
        <v>0</v>
      </c>
      <c r="J35" s="245">
        <f>'AM012_MRS(input)'!$F$25</f>
        <v>0</v>
      </c>
      <c r="K35" s="245">
        <f>'AM012_MRS(input)'!$F$26</f>
        <v>0</v>
      </c>
      <c r="L35" s="312">
        <f>'AM012_MPS(input_separate)'!L35</f>
        <v>0</v>
      </c>
      <c r="M35" s="312">
        <f>'AM012_MPS(input_separate)'!M35</f>
        <v>0</v>
      </c>
      <c r="N35" s="312">
        <f>'AM012_MPS(input_separate)'!N35</f>
        <v>0</v>
      </c>
      <c r="O35" s="205">
        <f>'AM012_MRS(input)'!$F$30</f>
        <v>38.5</v>
      </c>
      <c r="P35" s="313">
        <f>'AM012_MPS(input_separate)'!P35</f>
        <v>0</v>
      </c>
      <c r="Q35" s="211">
        <f>'AM012_MRS(input)'!$F$32</f>
        <v>1.2</v>
      </c>
      <c r="R35" s="248">
        <f>'AM012_MRS(input)'!$F$33</f>
        <v>4.18</v>
      </c>
      <c r="S35" s="314">
        <f>'AM012_MPS(input_separate)'!S35</f>
        <v>0</v>
      </c>
      <c r="T35" s="314">
        <f>'AM012_MPS(input_separate)'!T35</f>
        <v>0</v>
      </c>
      <c r="U35" s="314">
        <f>'AM012_MPS(input_separate)'!U35</f>
        <v>0</v>
      </c>
      <c r="V35" s="250" t="str">
        <f t="shared" si="0"/>
        <v>-</v>
      </c>
      <c r="W35" s="250" t="str">
        <f t="shared" si="3"/>
        <v>-</v>
      </c>
      <c r="X35" s="250" t="str">
        <f t="shared" si="1"/>
        <v>-</v>
      </c>
      <c r="Y35" s="250" t="str">
        <f t="shared" si="2"/>
        <v>-</v>
      </c>
    </row>
    <row r="36" spans="1:25" s="251" customFormat="1" ht="15" customHeight="1" x14ac:dyDescent="0.2">
      <c r="A36" s="252"/>
      <c r="B36" s="241"/>
      <c r="C36" s="242"/>
      <c r="D36" s="242"/>
      <c r="E36" s="243"/>
      <c r="F36" s="244"/>
      <c r="G36" s="245">
        <f>'AM012_MRS(input)'!$F$22</f>
        <v>0.48570000000000002</v>
      </c>
      <c r="H36" s="245">
        <f>'AM012_MRS(input)'!$F$23</f>
        <v>0</v>
      </c>
      <c r="I36" s="245">
        <f>'AM012_MRS(input)'!$F$24</f>
        <v>0</v>
      </c>
      <c r="J36" s="245">
        <f>'AM012_MRS(input)'!$F$25</f>
        <v>0</v>
      </c>
      <c r="K36" s="245">
        <f>'AM012_MRS(input)'!$F$26</f>
        <v>0</v>
      </c>
      <c r="L36" s="312">
        <f>'AM012_MPS(input_separate)'!L36</f>
        <v>0</v>
      </c>
      <c r="M36" s="312">
        <f>'AM012_MPS(input_separate)'!M36</f>
        <v>0</v>
      </c>
      <c r="N36" s="312">
        <f>'AM012_MPS(input_separate)'!N36</f>
        <v>0</v>
      </c>
      <c r="O36" s="205">
        <f>'AM012_MRS(input)'!$F$30</f>
        <v>38.5</v>
      </c>
      <c r="P36" s="313">
        <f>'AM012_MPS(input_separate)'!P36</f>
        <v>0</v>
      </c>
      <c r="Q36" s="211">
        <f>'AM012_MRS(input)'!$F$32</f>
        <v>1.2</v>
      </c>
      <c r="R36" s="248">
        <f>'AM012_MRS(input)'!$F$33</f>
        <v>4.18</v>
      </c>
      <c r="S36" s="314">
        <f>'AM012_MPS(input_separate)'!S36</f>
        <v>0</v>
      </c>
      <c r="T36" s="314">
        <f>'AM012_MPS(input_separate)'!T36</f>
        <v>0</v>
      </c>
      <c r="U36" s="314">
        <f>'AM012_MPS(input_separate)'!U36</f>
        <v>0</v>
      </c>
      <c r="V36" s="250" t="str">
        <f t="shared" si="0"/>
        <v>-</v>
      </c>
      <c r="W36" s="250" t="str">
        <f t="shared" si="3"/>
        <v>-</v>
      </c>
      <c r="X36" s="250" t="str">
        <f t="shared" si="1"/>
        <v>-</v>
      </c>
      <c r="Y36" s="250" t="str">
        <f t="shared" si="2"/>
        <v>-</v>
      </c>
    </row>
    <row r="37" spans="1:25" s="251" customFormat="1" ht="15" customHeight="1" x14ac:dyDescent="0.2">
      <c r="A37" s="252"/>
      <c r="B37" s="241"/>
      <c r="C37" s="242"/>
      <c r="D37" s="242"/>
      <c r="E37" s="243"/>
      <c r="F37" s="244"/>
      <c r="G37" s="245">
        <f>'AM012_MRS(input)'!$F$22</f>
        <v>0.48570000000000002</v>
      </c>
      <c r="H37" s="245">
        <f>'AM012_MRS(input)'!$F$23</f>
        <v>0</v>
      </c>
      <c r="I37" s="245">
        <f>'AM012_MRS(input)'!$F$24</f>
        <v>0</v>
      </c>
      <c r="J37" s="245">
        <f>'AM012_MRS(input)'!$F$25</f>
        <v>0</v>
      </c>
      <c r="K37" s="245">
        <f>'AM012_MRS(input)'!$F$26</f>
        <v>0</v>
      </c>
      <c r="L37" s="312">
        <f>'AM012_MPS(input_separate)'!L37</f>
        <v>0</v>
      </c>
      <c r="M37" s="312">
        <f>'AM012_MPS(input_separate)'!M37</f>
        <v>0</v>
      </c>
      <c r="N37" s="312">
        <f>'AM012_MPS(input_separate)'!N37</f>
        <v>0</v>
      </c>
      <c r="O37" s="205">
        <f>'AM012_MRS(input)'!$F$30</f>
        <v>38.5</v>
      </c>
      <c r="P37" s="313">
        <f>'AM012_MPS(input_separate)'!P37</f>
        <v>0</v>
      </c>
      <c r="Q37" s="211">
        <f>'AM012_MRS(input)'!$F$32</f>
        <v>1.2</v>
      </c>
      <c r="R37" s="248">
        <f>'AM012_MRS(input)'!$F$33</f>
        <v>4.18</v>
      </c>
      <c r="S37" s="314">
        <f>'AM012_MPS(input_separate)'!S37</f>
        <v>0</v>
      </c>
      <c r="T37" s="314">
        <f>'AM012_MPS(input_separate)'!T37</f>
        <v>0</v>
      </c>
      <c r="U37" s="314">
        <f>'AM012_MPS(input_separate)'!U37</f>
        <v>0</v>
      </c>
      <c r="V37" s="250" t="str">
        <f t="shared" si="0"/>
        <v>-</v>
      </c>
      <c r="W37" s="250" t="str">
        <f t="shared" si="3"/>
        <v>-</v>
      </c>
      <c r="X37" s="250" t="str">
        <f t="shared" si="1"/>
        <v>-</v>
      </c>
      <c r="Y37" s="250" t="str">
        <f t="shared" si="2"/>
        <v>-</v>
      </c>
    </row>
    <row r="38" spans="1:25" s="251" customFormat="1" ht="15" customHeight="1" x14ac:dyDescent="0.2">
      <c r="A38" s="252"/>
      <c r="B38" s="241"/>
      <c r="C38" s="242"/>
      <c r="D38" s="242"/>
      <c r="E38" s="243"/>
      <c r="F38" s="244"/>
      <c r="G38" s="245">
        <f>'AM012_MRS(input)'!$F$22</f>
        <v>0.48570000000000002</v>
      </c>
      <c r="H38" s="245">
        <f>'AM012_MRS(input)'!$F$23</f>
        <v>0</v>
      </c>
      <c r="I38" s="245">
        <f>'AM012_MRS(input)'!$F$24</f>
        <v>0</v>
      </c>
      <c r="J38" s="245">
        <f>'AM012_MRS(input)'!$F$25</f>
        <v>0</v>
      </c>
      <c r="K38" s="245">
        <f>'AM012_MRS(input)'!$F$26</f>
        <v>0</v>
      </c>
      <c r="L38" s="312">
        <f>'AM012_MPS(input_separate)'!L38</f>
        <v>0</v>
      </c>
      <c r="M38" s="312">
        <f>'AM012_MPS(input_separate)'!M38</f>
        <v>0</v>
      </c>
      <c r="N38" s="312">
        <f>'AM012_MPS(input_separate)'!N38</f>
        <v>0</v>
      </c>
      <c r="O38" s="205">
        <f>'AM012_MRS(input)'!$F$30</f>
        <v>38.5</v>
      </c>
      <c r="P38" s="313">
        <f>'AM012_MPS(input_separate)'!P38</f>
        <v>0</v>
      </c>
      <c r="Q38" s="211">
        <f>'AM012_MRS(input)'!$F$32</f>
        <v>1.2</v>
      </c>
      <c r="R38" s="248">
        <f>'AM012_MRS(input)'!$F$33</f>
        <v>4.18</v>
      </c>
      <c r="S38" s="314">
        <f>'AM012_MPS(input_separate)'!S38</f>
        <v>0</v>
      </c>
      <c r="T38" s="314">
        <f>'AM012_MPS(input_separate)'!T38</f>
        <v>0</v>
      </c>
      <c r="U38" s="314">
        <f>'AM012_MPS(input_separate)'!U38</f>
        <v>0</v>
      </c>
      <c r="V38" s="250" t="str">
        <f t="shared" si="0"/>
        <v>-</v>
      </c>
      <c r="W38" s="250" t="str">
        <f t="shared" si="3"/>
        <v>-</v>
      </c>
      <c r="X38" s="250" t="str">
        <f t="shared" si="1"/>
        <v>-</v>
      </c>
      <c r="Y38" s="250" t="str">
        <f t="shared" si="2"/>
        <v>-</v>
      </c>
    </row>
    <row r="39" spans="1:25" s="251" customFormat="1" ht="15" customHeight="1" x14ac:dyDescent="0.2">
      <c r="A39" s="252"/>
      <c r="B39" s="241"/>
      <c r="C39" s="242"/>
      <c r="D39" s="242"/>
      <c r="E39" s="243"/>
      <c r="F39" s="244"/>
      <c r="G39" s="245">
        <f>'AM012_MRS(input)'!$F$22</f>
        <v>0.48570000000000002</v>
      </c>
      <c r="H39" s="245">
        <f>'AM012_MRS(input)'!$F$23</f>
        <v>0</v>
      </c>
      <c r="I39" s="245">
        <f>'AM012_MRS(input)'!$F$24</f>
        <v>0</v>
      </c>
      <c r="J39" s="245">
        <f>'AM012_MRS(input)'!$F$25</f>
        <v>0</v>
      </c>
      <c r="K39" s="245">
        <f>'AM012_MRS(input)'!$F$26</f>
        <v>0</v>
      </c>
      <c r="L39" s="312">
        <f>'AM012_MPS(input_separate)'!L39</f>
        <v>0</v>
      </c>
      <c r="M39" s="312">
        <f>'AM012_MPS(input_separate)'!M39</f>
        <v>0</v>
      </c>
      <c r="N39" s="312">
        <f>'AM012_MPS(input_separate)'!N39</f>
        <v>0</v>
      </c>
      <c r="O39" s="205">
        <f>'AM012_MRS(input)'!$F$30</f>
        <v>38.5</v>
      </c>
      <c r="P39" s="313">
        <f>'AM012_MPS(input_separate)'!P39</f>
        <v>0</v>
      </c>
      <c r="Q39" s="211">
        <f>'AM012_MRS(input)'!$F$32</f>
        <v>1.2</v>
      </c>
      <c r="R39" s="248">
        <f>'AM012_MRS(input)'!$F$33</f>
        <v>4.18</v>
      </c>
      <c r="S39" s="314">
        <f>'AM012_MPS(input_separate)'!S39</f>
        <v>0</v>
      </c>
      <c r="T39" s="314">
        <f>'AM012_MPS(input_separate)'!T39</f>
        <v>0</v>
      </c>
      <c r="U39" s="314">
        <f>'AM012_MPS(input_separate)'!U39</f>
        <v>0</v>
      </c>
      <c r="V39" s="250" t="str">
        <f t="shared" si="0"/>
        <v>-</v>
      </c>
      <c r="W39" s="250" t="str">
        <f t="shared" si="3"/>
        <v>-</v>
      </c>
      <c r="X39" s="250" t="str">
        <f t="shared" si="1"/>
        <v>-</v>
      </c>
      <c r="Y39" s="250" t="str">
        <f t="shared" si="2"/>
        <v>-</v>
      </c>
    </row>
    <row r="40" spans="1:25" s="251" customFormat="1" ht="15" customHeight="1" x14ac:dyDescent="0.2">
      <c r="A40" s="252"/>
      <c r="B40" s="241"/>
      <c r="C40" s="242"/>
      <c r="D40" s="242"/>
      <c r="E40" s="243"/>
      <c r="F40" s="244"/>
      <c r="G40" s="245">
        <f>'AM012_MRS(input)'!$F$22</f>
        <v>0.48570000000000002</v>
      </c>
      <c r="H40" s="245">
        <f>'AM012_MRS(input)'!$F$23</f>
        <v>0</v>
      </c>
      <c r="I40" s="245">
        <f>'AM012_MRS(input)'!$F$24</f>
        <v>0</v>
      </c>
      <c r="J40" s="245">
        <f>'AM012_MRS(input)'!$F$25</f>
        <v>0</v>
      </c>
      <c r="K40" s="245">
        <f>'AM012_MRS(input)'!$F$26</f>
        <v>0</v>
      </c>
      <c r="L40" s="312">
        <f>'AM012_MPS(input_separate)'!L40</f>
        <v>0</v>
      </c>
      <c r="M40" s="312">
        <f>'AM012_MPS(input_separate)'!M40</f>
        <v>0</v>
      </c>
      <c r="N40" s="312">
        <f>'AM012_MPS(input_separate)'!N40</f>
        <v>0</v>
      </c>
      <c r="O40" s="205">
        <f>'AM012_MRS(input)'!$F$30</f>
        <v>38.5</v>
      </c>
      <c r="P40" s="313">
        <f>'AM012_MPS(input_separate)'!P40</f>
        <v>0</v>
      </c>
      <c r="Q40" s="211">
        <f>'AM012_MRS(input)'!$F$32</f>
        <v>1.2</v>
      </c>
      <c r="R40" s="248">
        <f>'AM012_MRS(input)'!$F$33</f>
        <v>4.18</v>
      </c>
      <c r="S40" s="314">
        <f>'AM012_MPS(input_separate)'!S40</f>
        <v>0</v>
      </c>
      <c r="T40" s="314">
        <f>'AM012_MPS(input_separate)'!T40</f>
        <v>0</v>
      </c>
      <c r="U40" s="314">
        <f>'AM012_MPS(input_separate)'!U40</f>
        <v>0</v>
      </c>
      <c r="V40" s="250" t="str">
        <f t="shared" si="0"/>
        <v>-</v>
      </c>
      <c r="W40" s="250" t="str">
        <f t="shared" si="3"/>
        <v>-</v>
      </c>
      <c r="X40" s="250" t="str">
        <f t="shared" si="1"/>
        <v>-</v>
      </c>
      <c r="Y40" s="250" t="str">
        <f t="shared" si="2"/>
        <v>-</v>
      </c>
    </row>
    <row r="41" spans="1:25" s="251" customFormat="1" ht="15" customHeight="1" x14ac:dyDescent="0.2">
      <c r="A41" s="252"/>
      <c r="B41" s="241"/>
      <c r="C41" s="242"/>
      <c r="D41" s="242"/>
      <c r="E41" s="243"/>
      <c r="F41" s="244"/>
      <c r="G41" s="245">
        <f>'AM012_MRS(input)'!$F$22</f>
        <v>0.48570000000000002</v>
      </c>
      <c r="H41" s="245">
        <f>'AM012_MRS(input)'!$F$23</f>
        <v>0</v>
      </c>
      <c r="I41" s="245">
        <f>'AM012_MRS(input)'!$F$24</f>
        <v>0</v>
      </c>
      <c r="J41" s="245">
        <f>'AM012_MRS(input)'!$F$25</f>
        <v>0</v>
      </c>
      <c r="K41" s="245">
        <f>'AM012_MRS(input)'!$F$26</f>
        <v>0</v>
      </c>
      <c r="L41" s="312">
        <f>'AM012_MPS(input_separate)'!L41</f>
        <v>0</v>
      </c>
      <c r="M41" s="312">
        <f>'AM012_MPS(input_separate)'!M41</f>
        <v>0</v>
      </c>
      <c r="N41" s="312">
        <f>'AM012_MPS(input_separate)'!N41</f>
        <v>0</v>
      </c>
      <c r="O41" s="205">
        <f>'AM012_MRS(input)'!$F$30</f>
        <v>38.5</v>
      </c>
      <c r="P41" s="313">
        <f>'AM012_MPS(input_separate)'!P41</f>
        <v>0</v>
      </c>
      <c r="Q41" s="211">
        <f>'AM012_MRS(input)'!$F$32</f>
        <v>1.2</v>
      </c>
      <c r="R41" s="248">
        <f>'AM012_MRS(input)'!$F$33</f>
        <v>4.18</v>
      </c>
      <c r="S41" s="314">
        <f>'AM012_MPS(input_separate)'!S41</f>
        <v>0</v>
      </c>
      <c r="T41" s="314">
        <f>'AM012_MPS(input_separate)'!T41</f>
        <v>0</v>
      </c>
      <c r="U41" s="314">
        <f>'AM012_MPS(input_separate)'!U41</f>
        <v>0</v>
      </c>
      <c r="V41" s="250" t="str">
        <f t="shared" si="0"/>
        <v>-</v>
      </c>
      <c r="W41" s="250" t="str">
        <f t="shared" si="3"/>
        <v>-</v>
      </c>
      <c r="X41" s="250" t="str">
        <f t="shared" si="1"/>
        <v>-</v>
      </c>
      <c r="Y41" s="250" t="str">
        <f t="shared" si="2"/>
        <v>-</v>
      </c>
    </row>
    <row r="42" spans="1:25" s="251" customFormat="1" ht="15" customHeight="1" x14ac:dyDescent="0.2">
      <c r="A42" s="252"/>
      <c r="B42" s="241"/>
      <c r="C42" s="242"/>
      <c r="D42" s="242"/>
      <c r="E42" s="243"/>
      <c r="F42" s="244"/>
      <c r="G42" s="245">
        <f>'AM012_MRS(input)'!$F$22</f>
        <v>0.48570000000000002</v>
      </c>
      <c r="H42" s="245">
        <f>'AM012_MRS(input)'!$F$23</f>
        <v>0</v>
      </c>
      <c r="I42" s="245">
        <f>'AM012_MRS(input)'!$F$24</f>
        <v>0</v>
      </c>
      <c r="J42" s="245">
        <f>'AM012_MRS(input)'!$F$25</f>
        <v>0</v>
      </c>
      <c r="K42" s="245">
        <f>'AM012_MRS(input)'!$F$26</f>
        <v>0</v>
      </c>
      <c r="L42" s="312">
        <f>'AM012_MPS(input_separate)'!L42</f>
        <v>0</v>
      </c>
      <c r="M42" s="312">
        <f>'AM012_MPS(input_separate)'!M42</f>
        <v>0</v>
      </c>
      <c r="N42" s="312">
        <f>'AM012_MPS(input_separate)'!N42</f>
        <v>0</v>
      </c>
      <c r="O42" s="205">
        <f>'AM012_MRS(input)'!$F$30</f>
        <v>38.5</v>
      </c>
      <c r="P42" s="313">
        <f>'AM012_MPS(input_separate)'!P42</f>
        <v>0</v>
      </c>
      <c r="Q42" s="211">
        <f>'AM012_MRS(input)'!$F$32</f>
        <v>1.2</v>
      </c>
      <c r="R42" s="248">
        <f>'AM012_MRS(input)'!$F$33</f>
        <v>4.18</v>
      </c>
      <c r="S42" s="314">
        <f>'AM012_MPS(input_separate)'!S42</f>
        <v>0</v>
      </c>
      <c r="T42" s="314">
        <f>'AM012_MPS(input_separate)'!T42</f>
        <v>0</v>
      </c>
      <c r="U42" s="314">
        <f>'AM012_MPS(input_separate)'!U42</f>
        <v>0</v>
      </c>
      <c r="V42" s="250" t="str">
        <f t="shared" si="0"/>
        <v>-</v>
      </c>
      <c r="W42" s="250" t="str">
        <f t="shared" si="3"/>
        <v>-</v>
      </c>
      <c r="X42" s="250" t="str">
        <f t="shared" si="1"/>
        <v>-</v>
      </c>
      <c r="Y42" s="250" t="str">
        <f t="shared" si="2"/>
        <v>-</v>
      </c>
    </row>
    <row r="43" spans="1:25" s="251" customFormat="1" ht="15" customHeight="1" x14ac:dyDescent="0.2">
      <c r="A43" s="252"/>
      <c r="B43" s="241"/>
      <c r="C43" s="242"/>
      <c r="D43" s="242"/>
      <c r="E43" s="243"/>
      <c r="F43" s="244"/>
      <c r="G43" s="245">
        <f>'AM012_MRS(input)'!$F$22</f>
        <v>0.48570000000000002</v>
      </c>
      <c r="H43" s="245">
        <f>'AM012_MRS(input)'!$F$23</f>
        <v>0</v>
      </c>
      <c r="I43" s="245">
        <f>'AM012_MRS(input)'!$F$24</f>
        <v>0</v>
      </c>
      <c r="J43" s="245">
        <f>'AM012_MRS(input)'!$F$25</f>
        <v>0</v>
      </c>
      <c r="K43" s="245">
        <f>'AM012_MRS(input)'!$F$26</f>
        <v>0</v>
      </c>
      <c r="L43" s="312">
        <f>'AM012_MPS(input_separate)'!L43</f>
        <v>0</v>
      </c>
      <c r="M43" s="312">
        <f>'AM012_MPS(input_separate)'!M43</f>
        <v>0</v>
      </c>
      <c r="N43" s="312">
        <f>'AM012_MPS(input_separate)'!N43</f>
        <v>0</v>
      </c>
      <c r="O43" s="205">
        <f>'AM012_MRS(input)'!$F$30</f>
        <v>38.5</v>
      </c>
      <c r="P43" s="313">
        <f>'AM012_MPS(input_separate)'!P43</f>
        <v>0</v>
      </c>
      <c r="Q43" s="211">
        <f>'AM012_MRS(input)'!$F$32</f>
        <v>1.2</v>
      </c>
      <c r="R43" s="248">
        <f>'AM012_MRS(input)'!$F$33</f>
        <v>4.18</v>
      </c>
      <c r="S43" s="314">
        <f>'AM012_MPS(input_separate)'!S43</f>
        <v>0</v>
      </c>
      <c r="T43" s="314">
        <f>'AM012_MPS(input_separate)'!T43</f>
        <v>0</v>
      </c>
      <c r="U43" s="314">
        <f>'AM012_MPS(input_separate)'!U43</f>
        <v>0</v>
      </c>
      <c r="V43" s="250" t="str">
        <f t="shared" si="0"/>
        <v>-</v>
      </c>
      <c r="W43" s="250" t="str">
        <f t="shared" si="3"/>
        <v>-</v>
      </c>
      <c r="X43" s="250" t="str">
        <f t="shared" si="1"/>
        <v>-</v>
      </c>
      <c r="Y43" s="250" t="str">
        <f t="shared" si="2"/>
        <v>-</v>
      </c>
    </row>
    <row r="44" spans="1:25" s="251" customFormat="1" ht="15" customHeight="1" x14ac:dyDescent="0.2">
      <c r="A44" s="252"/>
      <c r="B44" s="241"/>
      <c r="C44" s="242"/>
      <c r="D44" s="242"/>
      <c r="E44" s="243"/>
      <c r="F44" s="244"/>
      <c r="G44" s="245">
        <f>'AM012_MRS(input)'!$F$22</f>
        <v>0.48570000000000002</v>
      </c>
      <c r="H44" s="245">
        <f>'AM012_MRS(input)'!$F$23</f>
        <v>0</v>
      </c>
      <c r="I44" s="245">
        <f>'AM012_MRS(input)'!$F$24</f>
        <v>0</v>
      </c>
      <c r="J44" s="245">
        <f>'AM012_MRS(input)'!$F$25</f>
        <v>0</v>
      </c>
      <c r="K44" s="245">
        <f>'AM012_MRS(input)'!$F$26</f>
        <v>0</v>
      </c>
      <c r="L44" s="312">
        <f>'AM012_MPS(input_separate)'!L44</f>
        <v>0</v>
      </c>
      <c r="M44" s="312">
        <f>'AM012_MPS(input_separate)'!M44</f>
        <v>0</v>
      </c>
      <c r="N44" s="312">
        <f>'AM012_MPS(input_separate)'!N44</f>
        <v>0</v>
      </c>
      <c r="O44" s="205">
        <f>'AM012_MRS(input)'!$F$30</f>
        <v>38.5</v>
      </c>
      <c r="P44" s="313">
        <f>'AM012_MPS(input_separate)'!P44</f>
        <v>0</v>
      </c>
      <c r="Q44" s="211">
        <f>'AM012_MRS(input)'!$F$32</f>
        <v>1.2</v>
      </c>
      <c r="R44" s="248">
        <f>'AM012_MRS(input)'!$F$33</f>
        <v>4.18</v>
      </c>
      <c r="S44" s="314">
        <f>'AM012_MPS(input_separate)'!S44</f>
        <v>0</v>
      </c>
      <c r="T44" s="314">
        <f>'AM012_MPS(input_separate)'!T44</f>
        <v>0</v>
      </c>
      <c r="U44" s="314">
        <f>'AM012_MPS(input_separate)'!U44</f>
        <v>0</v>
      </c>
      <c r="V44" s="250" t="str">
        <f t="shared" si="0"/>
        <v>-</v>
      </c>
      <c r="W44" s="250" t="str">
        <f t="shared" si="3"/>
        <v>-</v>
      </c>
      <c r="X44" s="250" t="str">
        <f t="shared" si="1"/>
        <v>-</v>
      </c>
      <c r="Y44" s="250" t="str">
        <f t="shared" si="2"/>
        <v>-</v>
      </c>
    </row>
    <row r="45" spans="1:25" s="251" customFormat="1" ht="15" customHeight="1" x14ac:dyDescent="0.2">
      <c r="A45" s="252"/>
      <c r="B45" s="241"/>
      <c r="C45" s="242"/>
      <c r="D45" s="242"/>
      <c r="E45" s="243"/>
      <c r="F45" s="244"/>
      <c r="G45" s="245">
        <f>'AM012_MRS(input)'!$F$22</f>
        <v>0.48570000000000002</v>
      </c>
      <c r="H45" s="245">
        <f>'AM012_MRS(input)'!$F$23</f>
        <v>0</v>
      </c>
      <c r="I45" s="245">
        <f>'AM012_MRS(input)'!$F$24</f>
        <v>0</v>
      </c>
      <c r="J45" s="245">
        <f>'AM012_MRS(input)'!$F$25</f>
        <v>0</v>
      </c>
      <c r="K45" s="245">
        <f>'AM012_MRS(input)'!$F$26</f>
        <v>0</v>
      </c>
      <c r="L45" s="312">
        <f>'AM012_MPS(input_separate)'!L45</f>
        <v>0</v>
      </c>
      <c r="M45" s="312">
        <f>'AM012_MPS(input_separate)'!M45</f>
        <v>0</v>
      </c>
      <c r="N45" s="312">
        <f>'AM012_MPS(input_separate)'!N45</f>
        <v>0</v>
      </c>
      <c r="O45" s="205">
        <f>'AM012_MRS(input)'!$F$30</f>
        <v>38.5</v>
      </c>
      <c r="P45" s="313">
        <f>'AM012_MPS(input_separate)'!P45</f>
        <v>0</v>
      </c>
      <c r="Q45" s="211">
        <f>'AM012_MRS(input)'!$F$32</f>
        <v>1.2</v>
      </c>
      <c r="R45" s="248">
        <f>'AM012_MRS(input)'!$F$33</f>
        <v>4.18</v>
      </c>
      <c r="S45" s="314">
        <f>'AM012_MPS(input_separate)'!S45</f>
        <v>0</v>
      </c>
      <c r="T45" s="314">
        <f>'AM012_MPS(input_separate)'!T45</f>
        <v>0</v>
      </c>
      <c r="U45" s="314">
        <f>'AM012_MPS(input_separate)'!U45</f>
        <v>0</v>
      </c>
      <c r="V45" s="250" t="str">
        <f t="shared" si="0"/>
        <v>-</v>
      </c>
      <c r="W45" s="250" t="str">
        <f t="shared" si="3"/>
        <v>-</v>
      </c>
      <c r="X45" s="250" t="str">
        <f t="shared" si="1"/>
        <v>-</v>
      </c>
      <c r="Y45" s="250" t="str">
        <f t="shared" si="2"/>
        <v>-</v>
      </c>
    </row>
    <row r="46" spans="1:25" s="251" customFormat="1" ht="15" customHeight="1" x14ac:dyDescent="0.2">
      <c r="A46" s="252"/>
      <c r="B46" s="241"/>
      <c r="C46" s="242"/>
      <c r="D46" s="242"/>
      <c r="E46" s="243"/>
      <c r="F46" s="244"/>
      <c r="G46" s="245">
        <f>'AM012_MRS(input)'!$F$22</f>
        <v>0.48570000000000002</v>
      </c>
      <c r="H46" s="245">
        <f>'AM012_MRS(input)'!$F$23</f>
        <v>0</v>
      </c>
      <c r="I46" s="245">
        <f>'AM012_MRS(input)'!$F$24</f>
        <v>0</v>
      </c>
      <c r="J46" s="245">
        <f>'AM012_MRS(input)'!$F$25</f>
        <v>0</v>
      </c>
      <c r="K46" s="245">
        <f>'AM012_MRS(input)'!$F$26</f>
        <v>0</v>
      </c>
      <c r="L46" s="312">
        <f>'AM012_MPS(input_separate)'!L46</f>
        <v>0</v>
      </c>
      <c r="M46" s="312">
        <f>'AM012_MPS(input_separate)'!M46</f>
        <v>0</v>
      </c>
      <c r="N46" s="312">
        <f>'AM012_MPS(input_separate)'!N46</f>
        <v>0</v>
      </c>
      <c r="O46" s="205">
        <f>'AM012_MRS(input)'!$F$30</f>
        <v>38.5</v>
      </c>
      <c r="P46" s="313">
        <f>'AM012_MPS(input_separate)'!P46</f>
        <v>0</v>
      </c>
      <c r="Q46" s="211">
        <f>'AM012_MRS(input)'!$F$32</f>
        <v>1.2</v>
      </c>
      <c r="R46" s="248">
        <f>'AM012_MRS(input)'!$F$33</f>
        <v>4.18</v>
      </c>
      <c r="S46" s="314">
        <f>'AM012_MPS(input_separate)'!S46</f>
        <v>0</v>
      </c>
      <c r="T46" s="314">
        <f>'AM012_MPS(input_separate)'!T46</f>
        <v>0</v>
      </c>
      <c r="U46" s="314">
        <f>'AM012_MPS(input_separate)'!U46</f>
        <v>0</v>
      </c>
      <c r="V46" s="250" t="str">
        <f t="shared" si="0"/>
        <v>-</v>
      </c>
      <c r="W46" s="250" t="str">
        <f t="shared" si="3"/>
        <v>-</v>
      </c>
      <c r="X46" s="250" t="str">
        <f t="shared" si="1"/>
        <v>-</v>
      </c>
      <c r="Y46" s="250" t="str">
        <f t="shared" si="2"/>
        <v>-</v>
      </c>
    </row>
    <row r="47" spans="1:25" s="251" customFormat="1" ht="15" customHeight="1" x14ac:dyDescent="0.2">
      <c r="A47" s="252"/>
      <c r="B47" s="241"/>
      <c r="C47" s="242"/>
      <c r="D47" s="242"/>
      <c r="E47" s="243"/>
      <c r="F47" s="244"/>
      <c r="G47" s="245">
        <f>'AM012_MRS(input)'!$F$22</f>
        <v>0.48570000000000002</v>
      </c>
      <c r="H47" s="245">
        <f>'AM012_MRS(input)'!$F$23</f>
        <v>0</v>
      </c>
      <c r="I47" s="245">
        <f>'AM012_MRS(input)'!$F$24</f>
        <v>0</v>
      </c>
      <c r="J47" s="245">
        <f>'AM012_MRS(input)'!$F$25</f>
        <v>0</v>
      </c>
      <c r="K47" s="245">
        <f>'AM012_MRS(input)'!$F$26</f>
        <v>0</v>
      </c>
      <c r="L47" s="312">
        <f>'AM012_MPS(input_separate)'!L47</f>
        <v>0</v>
      </c>
      <c r="M47" s="312">
        <f>'AM012_MPS(input_separate)'!M47</f>
        <v>0</v>
      </c>
      <c r="N47" s="312">
        <f>'AM012_MPS(input_separate)'!N47</f>
        <v>0</v>
      </c>
      <c r="O47" s="205">
        <f>'AM012_MRS(input)'!$F$30</f>
        <v>38.5</v>
      </c>
      <c r="P47" s="313">
        <f>'AM012_MPS(input_separate)'!P47</f>
        <v>0</v>
      </c>
      <c r="Q47" s="211">
        <f>'AM012_MRS(input)'!$F$32</f>
        <v>1.2</v>
      </c>
      <c r="R47" s="248">
        <f>'AM012_MRS(input)'!$F$33</f>
        <v>4.18</v>
      </c>
      <c r="S47" s="314">
        <f>'AM012_MPS(input_separate)'!S47</f>
        <v>0</v>
      </c>
      <c r="T47" s="314">
        <f>'AM012_MPS(input_separate)'!T47</f>
        <v>0</v>
      </c>
      <c r="U47" s="314">
        <f>'AM012_MPS(input_separate)'!U47</f>
        <v>0</v>
      </c>
      <c r="V47" s="250" t="str">
        <f t="shared" si="0"/>
        <v>-</v>
      </c>
      <c r="W47" s="250" t="str">
        <f t="shared" si="3"/>
        <v>-</v>
      </c>
      <c r="X47" s="250" t="str">
        <f t="shared" si="1"/>
        <v>-</v>
      </c>
      <c r="Y47" s="250" t="str">
        <f t="shared" si="2"/>
        <v>-</v>
      </c>
    </row>
    <row r="48" spans="1:25" s="251" customFormat="1" ht="15" customHeight="1" x14ac:dyDescent="0.2">
      <c r="A48" s="252"/>
      <c r="B48" s="241"/>
      <c r="C48" s="242"/>
      <c r="D48" s="242"/>
      <c r="E48" s="243"/>
      <c r="F48" s="244"/>
      <c r="G48" s="245">
        <f>'AM012_MRS(input)'!$F$22</f>
        <v>0.48570000000000002</v>
      </c>
      <c r="H48" s="245">
        <f>'AM012_MRS(input)'!$F$23</f>
        <v>0</v>
      </c>
      <c r="I48" s="245">
        <f>'AM012_MRS(input)'!$F$24</f>
        <v>0</v>
      </c>
      <c r="J48" s="245">
        <f>'AM012_MRS(input)'!$F$25</f>
        <v>0</v>
      </c>
      <c r="K48" s="245">
        <f>'AM012_MRS(input)'!$F$26</f>
        <v>0</v>
      </c>
      <c r="L48" s="312">
        <f>'AM012_MPS(input_separate)'!L48</f>
        <v>0</v>
      </c>
      <c r="M48" s="312">
        <f>'AM012_MPS(input_separate)'!M48</f>
        <v>0</v>
      </c>
      <c r="N48" s="312">
        <f>'AM012_MPS(input_separate)'!N48</f>
        <v>0</v>
      </c>
      <c r="O48" s="205">
        <f>'AM012_MRS(input)'!$F$30</f>
        <v>38.5</v>
      </c>
      <c r="P48" s="313">
        <f>'AM012_MPS(input_separate)'!P48</f>
        <v>0</v>
      </c>
      <c r="Q48" s="211">
        <f>'AM012_MRS(input)'!$F$32</f>
        <v>1.2</v>
      </c>
      <c r="R48" s="248">
        <f>'AM012_MRS(input)'!$F$33</f>
        <v>4.18</v>
      </c>
      <c r="S48" s="314">
        <f>'AM012_MPS(input_separate)'!S48</f>
        <v>0</v>
      </c>
      <c r="T48" s="314">
        <f>'AM012_MPS(input_separate)'!T48</f>
        <v>0</v>
      </c>
      <c r="U48" s="314">
        <f>'AM012_MPS(input_separate)'!U48</f>
        <v>0</v>
      </c>
      <c r="V48" s="250" t="str">
        <f t="shared" si="0"/>
        <v>-</v>
      </c>
      <c r="W48" s="250" t="str">
        <f t="shared" si="3"/>
        <v>-</v>
      </c>
      <c r="X48" s="250" t="str">
        <f t="shared" si="1"/>
        <v>-</v>
      </c>
      <c r="Y48" s="250" t="str">
        <f t="shared" si="2"/>
        <v>-</v>
      </c>
    </row>
    <row r="49" spans="1:25" s="251" customFormat="1" ht="15" customHeight="1" x14ac:dyDescent="0.2">
      <c r="A49" s="252"/>
      <c r="B49" s="241"/>
      <c r="C49" s="242"/>
      <c r="D49" s="242"/>
      <c r="E49" s="243"/>
      <c r="F49" s="244"/>
      <c r="G49" s="245">
        <f>'AM012_MRS(input)'!$F$22</f>
        <v>0.48570000000000002</v>
      </c>
      <c r="H49" s="245">
        <f>'AM012_MRS(input)'!$F$23</f>
        <v>0</v>
      </c>
      <c r="I49" s="245">
        <f>'AM012_MRS(input)'!$F$24</f>
        <v>0</v>
      </c>
      <c r="J49" s="245">
        <f>'AM012_MRS(input)'!$F$25</f>
        <v>0</v>
      </c>
      <c r="K49" s="245">
        <f>'AM012_MRS(input)'!$F$26</f>
        <v>0</v>
      </c>
      <c r="L49" s="312">
        <f>'AM012_MPS(input_separate)'!L49</f>
        <v>0</v>
      </c>
      <c r="M49" s="312">
        <f>'AM012_MPS(input_separate)'!M49</f>
        <v>0</v>
      </c>
      <c r="N49" s="312">
        <f>'AM012_MPS(input_separate)'!N49</f>
        <v>0</v>
      </c>
      <c r="O49" s="205">
        <f>'AM012_MRS(input)'!$F$30</f>
        <v>38.5</v>
      </c>
      <c r="P49" s="313">
        <f>'AM012_MPS(input_separate)'!P49</f>
        <v>0</v>
      </c>
      <c r="Q49" s="211">
        <f>'AM012_MRS(input)'!$F$32</f>
        <v>1.2</v>
      </c>
      <c r="R49" s="248">
        <f>'AM012_MRS(input)'!$F$33</f>
        <v>4.18</v>
      </c>
      <c r="S49" s="314">
        <f>'AM012_MPS(input_separate)'!S49</f>
        <v>0</v>
      </c>
      <c r="T49" s="314">
        <f>'AM012_MPS(input_separate)'!T49</f>
        <v>0</v>
      </c>
      <c r="U49" s="314">
        <f>'AM012_MPS(input_separate)'!U49</f>
        <v>0</v>
      </c>
      <c r="V49" s="250" t="str">
        <f t="shared" si="0"/>
        <v>-</v>
      </c>
      <c r="W49" s="250" t="str">
        <f t="shared" si="3"/>
        <v>-</v>
      </c>
      <c r="X49" s="250" t="str">
        <f t="shared" si="1"/>
        <v>-</v>
      </c>
      <c r="Y49" s="250" t="str">
        <f t="shared" si="2"/>
        <v>-</v>
      </c>
    </row>
    <row r="50" spans="1:25" s="251" customFormat="1" ht="15" customHeight="1" x14ac:dyDescent="0.2">
      <c r="A50" s="252"/>
      <c r="B50" s="241"/>
      <c r="C50" s="242"/>
      <c r="D50" s="242"/>
      <c r="E50" s="243"/>
      <c r="F50" s="244"/>
      <c r="G50" s="245">
        <f>'AM012_MRS(input)'!$F$22</f>
        <v>0.48570000000000002</v>
      </c>
      <c r="H50" s="245">
        <f>'AM012_MRS(input)'!$F$23</f>
        <v>0</v>
      </c>
      <c r="I50" s="245">
        <f>'AM012_MRS(input)'!$F$24</f>
        <v>0</v>
      </c>
      <c r="J50" s="245">
        <f>'AM012_MRS(input)'!$F$25</f>
        <v>0</v>
      </c>
      <c r="K50" s="245">
        <f>'AM012_MRS(input)'!$F$26</f>
        <v>0</v>
      </c>
      <c r="L50" s="312">
        <f>'AM012_MPS(input_separate)'!L50</f>
        <v>0</v>
      </c>
      <c r="M50" s="312">
        <f>'AM012_MPS(input_separate)'!M50</f>
        <v>0</v>
      </c>
      <c r="N50" s="312">
        <f>'AM012_MPS(input_separate)'!N50</f>
        <v>0</v>
      </c>
      <c r="O50" s="205">
        <f>'AM012_MRS(input)'!$F$30</f>
        <v>38.5</v>
      </c>
      <c r="P50" s="313">
        <f>'AM012_MPS(input_separate)'!P50</f>
        <v>0</v>
      </c>
      <c r="Q50" s="211">
        <f>'AM012_MRS(input)'!$F$32</f>
        <v>1.2</v>
      </c>
      <c r="R50" s="248">
        <f>'AM012_MRS(input)'!$F$33</f>
        <v>4.18</v>
      </c>
      <c r="S50" s="314">
        <f>'AM012_MPS(input_separate)'!S50</f>
        <v>0</v>
      </c>
      <c r="T50" s="314">
        <f>'AM012_MPS(input_separate)'!T50</f>
        <v>0</v>
      </c>
      <c r="U50" s="314">
        <f>'AM012_MPS(input_separate)'!U50</f>
        <v>0</v>
      </c>
      <c r="V50" s="250" t="str">
        <f t="shared" si="0"/>
        <v>-</v>
      </c>
      <c r="W50" s="250" t="str">
        <f t="shared" si="3"/>
        <v>-</v>
      </c>
      <c r="X50" s="250" t="str">
        <f t="shared" si="1"/>
        <v>-</v>
      </c>
      <c r="Y50" s="250" t="str">
        <f t="shared" si="2"/>
        <v>-</v>
      </c>
    </row>
    <row r="51" spans="1:25" s="251" customFormat="1" ht="15" customHeight="1" x14ac:dyDescent="0.2">
      <c r="A51" s="252"/>
      <c r="B51" s="241"/>
      <c r="C51" s="242"/>
      <c r="D51" s="242"/>
      <c r="E51" s="243"/>
      <c r="F51" s="244"/>
      <c r="G51" s="245">
        <f>'AM012_MRS(input)'!$F$22</f>
        <v>0.48570000000000002</v>
      </c>
      <c r="H51" s="245">
        <f>'AM012_MRS(input)'!$F$23</f>
        <v>0</v>
      </c>
      <c r="I51" s="245">
        <f>'AM012_MRS(input)'!$F$24</f>
        <v>0</v>
      </c>
      <c r="J51" s="245">
        <f>'AM012_MRS(input)'!$F$25</f>
        <v>0</v>
      </c>
      <c r="K51" s="245">
        <f>'AM012_MRS(input)'!$F$26</f>
        <v>0</v>
      </c>
      <c r="L51" s="312">
        <f>'AM012_MPS(input_separate)'!L51</f>
        <v>0</v>
      </c>
      <c r="M51" s="312">
        <f>'AM012_MPS(input_separate)'!M51</f>
        <v>0</v>
      </c>
      <c r="N51" s="312">
        <f>'AM012_MPS(input_separate)'!N51</f>
        <v>0</v>
      </c>
      <c r="O51" s="205">
        <f>'AM012_MRS(input)'!$F$30</f>
        <v>38.5</v>
      </c>
      <c r="P51" s="313">
        <f>'AM012_MPS(input_separate)'!P51</f>
        <v>0</v>
      </c>
      <c r="Q51" s="211">
        <f>'AM012_MRS(input)'!$F$32</f>
        <v>1.2</v>
      </c>
      <c r="R51" s="248">
        <f>'AM012_MRS(input)'!$F$33</f>
        <v>4.18</v>
      </c>
      <c r="S51" s="314">
        <f>'AM012_MPS(input_separate)'!S51</f>
        <v>0</v>
      </c>
      <c r="T51" s="314">
        <f>'AM012_MPS(input_separate)'!T51</f>
        <v>0</v>
      </c>
      <c r="U51" s="314">
        <f>'AM012_MPS(input_separate)'!U51</f>
        <v>0</v>
      </c>
      <c r="V51" s="250" t="str">
        <f t="shared" si="0"/>
        <v>-</v>
      </c>
      <c r="W51" s="250" t="str">
        <f t="shared" si="3"/>
        <v>-</v>
      </c>
      <c r="X51" s="250" t="str">
        <f t="shared" si="1"/>
        <v>-</v>
      </c>
      <c r="Y51" s="250" t="str">
        <f t="shared" si="2"/>
        <v>-</v>
      </c>
    </row>
    <row r="52" spans="1:25" s="251" customFormat="1" ht="15" customHeight="1" x14ac:dyDescent="0.2">
      <c r="A52" s="252"/>
      <c r="B52" s="241"/>
      <c r="C52" s="242"/>
      <c r="D52" s="242"/>
      <c r="E52" s="243"/>
      <c r="F52" s="244"/>
      <c r="G52" s="245">
        <f>'AM012_MRS(input)'!$F$22</f>
        <v>0.48570000000000002</v>
      </c>
      <c r="H52" s="245">
        <f>'AM012_MRS(input)'!$F$23</f>
        <v>0</v>
      </c>
      <c r="I52" s="245">
        <f>'AM012_MRS(input)'!$F$24</f>
        <v>0</v>
      </c>
      <c r="J52" s="245">
        <f>'AM012_MRS(input)'!$F$25</f>
        <v>0</v>
      </c>
      <c r="K52" s="245">
        <f>'AM012_MRS(input)'!$F$26</f>
        <v>0</v>
      </c>
      <c r="L52" s="312">
        <f>'AM012_MPS(input_separate)'!L52</f>
        <v>0</v>
      </c>
      <c r="M52" s="312">
        <f>'AM012_MPS(input_separate)'!M52</f>
        <v>0</v>
      </c>
      <c r="N52" s="312">
        <f>'AM012_MPS(input_separate)'!N52</f>
        <v>0</v>
      </c>
      <c r="O52" s="205">
        <f>'AM012_MRS(input)'!$F$30</f>
        <v>38.5</v>
      </c>
      <c r="P52" s="313">
        <f>'AM012_MPS(input_separate)'!P52</f>
        <v>0</v>
      </c>
      <c r="Q52" s="211">
        <f>'AM012_MRS(input)'!$F$32</f>
        <v>1.2</v>
      </c>
      <c r="R52" s="248">
        <f>'AM012_MRS(input)'!$F$33</f>
        <v>4.18</v>
      </c>
      <c r="S52" s="314">
        <f>'AM012_MPS(input_separate)'!S52</f>
        <v>0</v>
      </c>
      <c r="T52" s="314">
        <f>'AM012_MPS(input_separate)'!T52</f>
        <v>0</v>
      </c>
      <c r="U52" s="314">
        <f>'AM012_MPS(input_separate)'!U52</f>
        <v>0</v>
      </c>
      <c r="V52" s="250" t="str">
        <f t="shared" si="0"/>
        <v>-</v>
      </c>
      <c r="W52" s="250" t="str">
        <f t="shared" si="3"/>
        <v>-</v>
      </c>
      <c r="X52" s="250" t="str">
        <f t="shared" si="1"/>
        <v>-</v>
      </c>
      <c r="Y52" s="250" t="str">
        <f t="shared" si="2"/>
        <v>-</v>
      </c>
    </row>
    <row r="53" spans="1:25" s="251" customFormat="1" ht="15" customHeight="1" x14ac:dyDescent="0.2">
      <c r="A53" s="252"/>
      <c r="B53" s="241"/>
      <c r="C53" s="242"/>
      <c r="D53" s="242"/>
      <c r="E53" s="243"/>
      <c r="F53" s="244"/>
      <c r="G53" s="245">
        <f>'AM012_MRS(input)'!$F$22</f>
        <v>0.48570000000000002</v>
      </c>
      <c r="H53" s="245">
        <f>'AM012_MRS(input)'!$F$23</f>
        <v>0</v>
      </c>
      <c r="I53" s="245">
        <f>'AM012_MRS(input)'!$F$24</f>
        <v>0</v>
      </c>
      <c r="J53" s="245">
        <f>'AM012_MRS(input)'!$F$25</f>
        <v>0</v>
      </c>
      <c r="K53" s="245">
        <f>'AM012_MRS(input)'!$F$26</f>
        <v>0</v>
      </c>
      <c r="L53" s="312">
        <f>'AM012_MPS(input_separate)'!L53</f>
        <v>0</v>
      </c>
      <c r="M53" s="312">
        <f>'AM012_MPS(input_separate)'!M53</f>
        <v>0</v>
      </c>
      <c r="N53" s="312">
        <f>'AM012_MPS(input_separate)'!N53</f>
        <v>0</v>
      </c>
      <c r="O53" s="205">
        <f>'AM012_MRS(input)'!$F$30</f>
        <v>38.5</v>
      </c>
      <c r="P53" s="313">
        <f>'AM012_MPS(input_separate)'!P53</f>
        <v>0</v>
      </c>
      <c r="Q53" s="211">
        <f>'AM012_MRS(input)'!$F$32</f>
        <v>1.2</v>
      </c>
      <c r="R53" s="248">
        <f>'AM012_MRS(input)'!$F$33</f>
        <v>4.18</v>
      </c>
      <c r="S53" s="314">
        <f>'AM012_MPS(input_separate)'!S53</f>
        <v>0</v>
      </c>
      <c r="T53" s="314">
        <f>'AM012_MPS(input_separate)'!T53</f>
        <v>0</v>
      </c>
      <c r="U53" s="314">
        <f>'AM012_MPS(input_separate)'!U53</f>
        <v>0</v>
      </c>
      <c r="V53" s="250" t="str">
        <f t="shared" si="0"/>
        <v>-</v>
      </c>
      <c r="W53" s="250" t="str">
        <f t="shared" si="3"/>
        <v>-</v>
      </c>
      <c r="X53" s="250" t="str">
        <f t="shared" si="1"/>
        <v>-</v>
      </c>
      <c r="Y53" s="250" t="str">
        <f t="shared" si="2"/>
        <v>-</v>
      </c>
    </row>
    <row r="54" spans="1:25" s="251" customFormat="1" ht="15" customHeight="1" x14ac:dyDescent="0.2">
      <c r="A54" s="252"/>
      <c r="B54" s="241"/>
      <c r="C54" s="242"/>
      <c r="D54" s="242"/>
      <c r="E54" s="243"/>
      <c r="F54" s="244"/>
      <c r="G54" s="245">
        <f>'AM012_MRS(input)'!$F$22</f>
        <v>0.48570000000000002</v>
      </c>
      <c r="H54" s="245">
        <f>'AM012_MRS(input)'!$F$23</f>
        <v>0</v>
      </c>
      <c r="I54" s="245">
        <f>'AM012_MRS(input)'!$F$24</f>
        <v>0</v>
      </c>
      <c r="J54" s="245">
        <f>'AM012_MRS(input)'!$F$25</f>
        <v>0</v>
      </c>
      <c r="K54" s="245">
        <f>'AM012_MRS(input)'!$F$26</f>
        <v>0</v>
      </c>
      <c r="L54" s="312">
        <f>'AM012_MPS(input_separate)'!L54</f>
        <v>0</v>
      </c>
      <c r="M54" s="312">
        <f>'AM012_MPS(input_separate)'!M54</f>
        <v>0</v>
      </c>
      <c r="N54" s="312">
        <f>'AM012_MPS(input_separate)'!N54</f>
        <v>0</v>
      </c>
      <c r="O54" s="205">
        <f>'AM012_MRS(input)'!$F$30</f>
        <v>38.5</v>
      </c>
      <c r="P54" s="313">
        <f>'AM012_MPS(input_separate)'!P54</f>
        <v>0</v>
      </c>
      <c r="Q54" s="211">
        <f>'AM012_MRS(input)'!$F$32</f>
        <v>1.2</v>
      </c>
      <c r="R54" s="248">
        <f>'AM012_MRS(input)'!$F$33</f>
        <v>4.18</v>
      </c>
      <c r="S54" s="314">
        <f>'AM012_MPS(input_separate)'!S54</f>
        <v>0</v>
      </c>
      <c r="T54" s="314">
        <f>'AM012_MPS(input_separate)'!T54</f>
        <v>0</v>
      </c>
      <c r="U54" s="314">
        <f>'AM012_MPS(input_separate)'!U54</f>
        <v>0</v>
      </c>
      <c r="V54" s="250" t="str">
        <f t="shared" si="0"/>
        <v>-</v>
      </c>
      <c r="W54" s="250" t="str">
        <f t="shared" si="3"/>
        <v>-</v>
      </c>
      <c r="X54" s="250" t="str">
        <f t="shared" si="1"/>
        <v>-</v>
      </c>
      <c r="Y54" s="250" t="str">
        <f t="shared" si="2"/>
        <v>-</v>
      </c>
    </row>
    <row r="55" spans="1:25" s="251" customFormat="1" ht="15" customHeight="1" x14ac:dyDescent="0.2">
      <c r="A55" s="252"/>
      <c r="B55" s="241"/>
      <c r="C55" s="242"/>
      <c r="D55" s="242"/>
      <c r="E55" s="243"/>
      <c r="F55" s="244"/>
      <c r="G55" s="245">
        <f>'AM012_MRS(input)'!$F$22</f>
        <v>0.48570000000000002</v>
      </c>
      <c r="H55" s="245">
        <f>'AM012_MRS(input)'!$F$23</f>
        <v>0</v>
      </c>
      <c r="I55" s="245">
        <f>'AM012_MRS(input)'!$F$24</f>
        <v>0</v>
      </c>
      <c r="J55" s="245">
        <f>'AM012_MRS(input)'!$F$25</f>
        <v>0</v>
      </c>
      <c r="K55" s="245">
        <f>'AM012_MRS(input)'!$F$26</f>
        <v>0</v>
      </c>
      <c r="L55" s="312">
        <f>'AM012_MPS(input_separate)'!L55</f>
        <v>0</v>
      </c>
      <c r="M55" s="312">
        <f>'AM012_MPS(input_separate)'!M55</f>
        <v>0</v>
      </c>
      <c r="N55" s="312">
        <f>'AM012_MPS(input_separate)'!N55</f>
        <v>0</v>
      </c>
      <c r="O55" s="205">
        <f>'AM012_MRS(input)'!$F$30</f>
        <v>38.5</v>
      </c>
      <c r="P55" s="313">
        <f>'AM012_MPS(input_separate)'!P55</f>
        <v>0</v>
      </c>
      <c r="Q55" s="211">
        <f>'AM012_MRS(input)'!$F$32</f>
        <v>1.2</v>
      </c>
      <c r="R55" s="248">
        <f>'AM012_MRS(input)'!$F$33</f>
        <v>4.18</v>
      </c>
      <c r="S55" s="314">
        <f>'AM012_MPS(input_separate)'!S55</f>
        <v>0</v>
      </c>
      <c r="T55" s="314">
        <f>'AM012_MPS(input_separate)'!T55</f>
        <v>0</v>
      </c>
      <c r="U55" s="314">
        <f>'AM012_MPS(input_separate)'!U55</f>
        <v>0</v>
      </c>
      <c r="V55" s="250" t="str">
        <f t="shared" si="0"/>
        <v>-</v>
      </c>
      <c r="W55" s="250" t="str">
        <f t="shared" si="3"/>
        <v>-</v>
      </c>
      <c r="X55" s="250" t="str">
        <f t="shared" si="1"/>
        <v>-</v>
      </c>
      <c r="Y55" s="250" t="str">
        <f t="shared" si="2"/>
        <v>-</v>
      </c>
    </row>
    <row r="56" spans="1:25" s="251" customFormat="1" ht="15" customHeight="1" x14ac:dyDescent="0.2">
      <c r="A56" s="252"/>
      <c r="B56" s="241"/>
      <c r="C56" s="242"/>
      <c r="D56" s="242"/>
      <c r="E56" s="243"/>
      <c r="F56" s="244"/>
      <c r="G56" s="245">
        <f>'AM012_MRS(input)'!$F$22</f>
        <v>0.48570000000000002</v>
      </c>
      <c r="H56" s="245">
        <f>'AM012_MRS(input)'!$F$23</f>
        <v>0</v>
      </c>
      <c r="I56" s="245">
        <f>'AM012_MRS(input)'!$F$24</f>
        <v>0</v>
      </c>
      <c r="J56" s="245">
        <f>'AM012_MRS(input)'!$F$25</f>
        <v>0</v>
      </c>
      <c r="K56" s="245">
        <f>'AM012_MRS(input)'!$F$26</f>
        <v>0</v>
      </c>
      <c r="L56" s="312">
        <f>'AM012_MPS(input_separate)'!L56</f>
        <v>0</v>
      </c>
      <c r="M56" s="312">
        <f>'AM012_MPS(input_separate)'!M56</f>
        <v>0</v>
      </c>
      <c r="N56" s="312">
        <f>'AM012_MPS(input_separate)'!N56</f>
        <v>0</v>
      </c>
      <c r="O56" s="205">
        <f>'AM012_MRS(input)'!$F$30</f>
        <v>38.5</v>
      </c>
      <c r="P56" s="313">
        <f>'AM012_MPS(input_separate)'!P56</f>
        <v>0</v>
      </c>
      <c r="Q56" s="211">
        <f>'AM012_MRS(input)'!$F$32</f>
        <v>1.2</v>
      </c>
      <c r="R56" s="248">
        <f>'AM012_MRS(input)'!$F$33</f>
        <v>4.18</v>
      </c>
      <c r="S56" s="314">
        <f>'AM012_MPS(input_separate)'!S56</f>
        <v>0</v>
      </c>
      <c r="T56" s="314">
        <f>'AM012_MPS(input_separate)'!T56</f>
        <v>0</v>
      </c>
      <c r="U56" s="314">
        <f>'AM012_MPS(input_separate)'!U56</f>
        <v>0</v>
      </c>
      <c r="V56" s="250" t="str">
        <f t="shared" si="0"/>
        <v>-</v>
      </c>
      <c r="W56" s="250" t="str">
        <f t="shared" si="3"/>
        <v>-</v>
      </c>
      <c r="X56" s="250" t="str">
        <f t="shared" si="1"/>
        <v>-</v>
      </c>
      <c r="Y56" s="250" t="str">
        <f t="shared" si="2"/>
        <v>-</v>
      </c>
    </row>
    <row r="57" spans="1:25" s="221" customFormat="1" x14ac:dyDescent="0.2">
      <c r="A57" s="252"/>
      <c r="B57" s="259" t="s">
        <v>145</v>
      </c>
      <c r="C57" s="260" t="s">
        <v>117</v>
      </c>
      <c r="D57" s="260" t="s">
        <v>117</v>
      </c>
      <c r="E57" s="260" t="s">
        <v>117</v>
      </c>
      <c r="F57" s="260" t="s">
        <v>117</v>
      </c>
      <c r="G57" s="260" t="s">
        <v>117</v>
      </c>
      <c r="H57" s="260" t="s">
        <v>117</v>
      </c>
      <c r="I57" s="260" t="s">
        <v>117</v>
      </c>
      <c r="J57" s="260" t="s">
        <v>117</v>
      </c>
      <c r="K57" s="260" t="s">
        <v>117</v>
      </c>
      <c r="L57" s="260" t="s">
        <v>117</v>
      </c>
      <c r="M57" s="260" t="s">
        <v>117</v>
      </c>
      <c r="N57" s="260" t="s">
        <v>117</v>
      </c>
      <c r="O57" s="260" t="s">
        <v>117</v>
      </c>
      <c r="P57" s="260" t="s">
        <v>117</v>
      </c>
      <c r="Q57" s="260" t="s">
        <v>117</v>
      </c>
      <c r="R57" s="260" t="s">
        <v>117</v>
      </c>
      <c r="S57" s="260" t="s">
        <v>117</v>
      </c>
      <c r="T57" s="260" t="s">
        <v>117</v>
      </c>
      <c r="U57" s="260" t="s">
        <v>117</v>
      </c>
      <c r="V57" s="261" t="s">
        <v>117</v>
      </c>
      <c r="W57" s="262">
        <f>SUMIF(W7:W56,"&gt;0",W7:W56)</f>
        <v>0</v>
      </c>
      <c r="X57" s="262">
        <f>SUMIF(X7:X56,"&gt;0",X7:X56)</f>
        <v>0</v>
      </c>
      <c r="Y57" s="262">
        <f>SUMIF(Y7:Y56,"&gt;0",Y7:Y56)</f>
        <v>0</v>
      </c>
    </row>
    <row r="58" spans="1:25" x14ac:dyDescent="0.2">
      <c r="V58" s="264"/>
      <c r="W58" s="264"/>
      <c r="X58" s="264"/>
      <c r="Y58" s="264"/>
    </row>
  </sheetData>
  <sheetProtection algorithmName="SHA-512" hashValue="QFuBYdXiY1ZYEn9geGhVtBIhc6G/OtMDbysr4Lv4NBYGjF1WnhkRvCjvlxrDmqbBbABNZBCNcJBRawJxhv0LHg==" saltValue="q2l/kEiQBx+wWcoEHHIAOA==" spinCount="100000" sheet="1" objects="1" scenarios="1" formatCells="0" formatRows="0"/>
  <mergeCells count="4">
    <mergeCell ref="B3:F3"/>
    <mergeCell ref="G3:U3"/>
    <mergeCell ref="W3:Y3"/>
    <mergeCell ref="A7:A57"/>
  </mergeCells>
  <phoneticPr fontId="4"/>
  <pageMargins left="0.7" right="0.7" top="0.75" bottom="0.75" header="0.3" footer="0.3"/>
  <pageSetup paperSize="9" scale="1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B4CFE-FDD1-4A04-9725-49A9D2FCEB61}">
  <sheetPr>
    <tabColor theme="5" tint="0.39997558519241921"/>
  </sheetPr>
  <dimension ref="A1:K36"/>
  <sheetViews>
    <sheetView showGridLines="0" view="pageBreakPreview" zoomScale="85" zoomScaleNormal="100" zoomScaleSheetLayoutView="85" workbookViewId="0">
      <selection activeCell="E34" sqref="E34"/>
    </sheetView>
  </sheetViews>
  <sheetFormatPr defaultColWidth="9" defaultRowHeight="13.8" x14ac:dyDescent="0.2"/>
  <cols>
    <col min="1" max="4" width="3.6640625" style="1" customWidth="1"/>
    <col min="5" max="5" width="49.6640625" style="1" customWidth="1"/>
    <col min="6" max="6" width="10" style="1" customWidth="1"/>
    <col min="7" max="7" width="15" style="1" customWidth="1"/>
    <col min="8" max="8" width="14.6640625" style="1" customWidth="1"/>
    <col min="9" max="9" width="14.33203125" style="5" bestFit="1" customWidth="1"/>
    <col min="10" max="16384" width="9" style="1"/>
  </cols>
  <sheetData>
    <row r="1" spans="1:11" x14ac:dyDescent="0.2">
      <c r="I1" s="14" t="str">
        <f>'AM012_MPS(input)'!K1</f>
        <v>Monitoring Spreadsheet: JCM_TH_AM012_ver01.0</v>
      </c>
    </row>
    <row r="2" spans="1:11" ht="18" customHeight="1" x14ac:dyDescent="0.2">
      <c r="I2" s="14" t="str">
        <f>'AM012_MPS(input)'!K2</f>
        <v>Reference Number:</v>
      </c>
    </row>
    <row r="3" spans="1:11" ht="27.75" customHeight="1" x14ac:dyDescent="0.2">
      <c r="A3" s="265" t="s">
        <v>169</v>
      </c>
      <c r="B3" s="265"/>
      <c r="C3" s="265"/>
      <c r="D3" s="265"/>
      <c r="E3" s="265"/>
      <c r="F3" s="265"/>
      <c r="G3" s="265"/>
      <c r="H3" s="265"/>
      <c r="I3" s="265"/>
    </row>
    <row r="4" spans="1:11" ht="11.25" customHeight="1" x14ac:dyDescent="0.2"/>
    <row r="5" spans="1:11" ht="18.75" customHeight="1" thickBot="1" x14ac:dyDescent="0.25">
      <c r="A5" s="266" t="s">
        <v>101</v>
      </c>
      <c r="B5" s="267"/>
      <c r="C5" s="267"/>
      <c r="D5" s="267"/>
      <c r="E5" s="268"/>
      <c r="F5" s="269" t="s">
        <v>102</v>
      </c>
      <c r="G5" s="270" t="s">
        <v>103</v>
      </c>
      <c r="H5" s="269" t="s">
        <v>18</v>
      </c>
      <c r="I5" s="271" t="s">
        <v>104</v>
      </c>
    </row>
    <row r="6" spans="1:11" ht="18.75" customHeight="1" thickBot="1" x14ac:dyDescent="0.25">
      <c r="A6" s="272"/>
      <c r="B6" s="273" t="s">
        <v>269</v>
      </c>
      <c r="C6" s="274"/>
      <c r="D6" s="274"/>
      <c r="E6" s="274"/>
      <c r="F6" s="275" t="s">
        <v>106</v>
      </c>
      <c r="G6" s="51">
        <f>G8-G11</f>
        <v>0</v>
      </c>
      <c r="H6" s="276" t="s">
        <v>113</v>
      </c>
      <c r="I6" s="275" t="s">
        <v>270</v>
      </c>
    </row>
    <row r="7" spans="1:11" ht="18.75" customHeight="1" thickBot="1" x14ac:dyDescent="0.25">
      <c r="A7" s="266" t="s">
        <v>108</v>
      </c>
      <c r="B7" s="268"/>
      <c r="C7" s="267"/>
      <c r="D7" s="269"/>
      <c r="E7" s="269"/>
      <c r="F7" s="269"/>
      <c r="G7" s="277"/>
      <c r="H7" s="268"/>
      <c r="I7" s="269"/>
    </row>
    <row r="8" spans="1:11" ht="18.75" customHeight="1" thickBot="1" x14ac:dyDescent="0.25">
      <c r="A8" s="278"/>
      <c r="B8" s="279" t="s">
        <v>271</v>
      </c>
      <c r="C8" s="274"/>
      <c r="D8" s="274"/>
      <c r="E8" s="274"/>
      <c r="F8" s="275" t="s">
        <v>106</v>
      </c>
      <c r="G8" s="51">
        <f>G9</f>
        <v>0</v>
      </c>
      <c r="H8" s="276" t="s">
        <v>113</v>
      </c>
      <c r="I8" s="275" t="s">
        <v>272</v>
      </c>
      <c r="K8" s="10"/>
    </row>
    <row r="9" spans="1:11" ht="18.75" customHeight="1" x14ac:dyDescent="0.2">
      <c r="A9" s="272"/>
      <c r="B9" s="280"/>
      <c r="C9" s="281" t="s">
        <v>271</v>
      </c>
      <c r="D9" s="281"/>
      <c r="E9" s="281"/>
      <c r="F9" s="275" t="s">
        <v>106</v>
      </c>
      <c r="G9" s="282">
        <f>'AM012_MRS(input_separate)'!W57</f>
        <v>0</v>
      </c>
      <c r="H9" s="275" t="s">
        <v>113</v>
      </c>
      <c r="I9" s="275" t="s">
        <v>272</v>
      </c>
    </row>
    <row r="10" spans="1:11" ht="18.75" customHeight="1" thickBot="1" x14ac:dyDescent="0.25">
      <c r="A10" s="266" t="s">
        <v>273</v>
      </c>
      <c r="B10" s="267"/>
      <c r="C10" s="267"/>
      <c r="D10" s="267"/>
      <c r="E10" s="268"/>
      <c r="F10" s="269"/>
      <c r="G10" s="283"/>
      <c r="H10" s="268"/>
      <c r="I10" s="269"/>
    </row>
    <row r="11" spans="1:11" ht="16.8" thickBot="1" x14ac:dyDescent="0.25">
      <c r="A11" s="278"/>
      <c r="B11" s="279" t="s">
        <v>274</v>
      </c>
      <c r="C11" s="274"/>
      <c r="D11" s="274"/>
      <c r="E11" s="274"/>
      <c r="F11" s="275" t="s">
        <v>106</v>
      </c>
      <c r="G11" s="284">
        <f>G12</f>
        <v>0</v>
      </c>
      <c r="H11" s="276" t="s">
        <v>113</v>
      </c>
      <c r="I11" s="275" t="s">
        <v>114</v>
      </c>
    </row>
    <row r="12" spans="1:11" ht="16.2" x14ac:dyDescent="0.2">
      <c r="A12" s="272"/>
      <c r="B12" s="285"/>
      <c r="C12" s="281" t="s">
        <v>275</v>
      </c>
      <c r="D12" s="286"/>
      <c r="E12" s="286"/>
      <c r="F12" s="275" t="s">
        <v>106</v>
      </c>
      <c r="G12" s="287">
        <f>'AM012_MRS(input_separate)'!X57</f>
        <v>0</v>
      </c>
      <c r="H12" s="275" t="s">
        <v>113</v>
      </c>
      <c r="I12" s="275" t="s">
        <v>114</v>
      </c>
    </row>
    <row r="13" spans="1:11" x14ac:dyDescent="0.2">
      <c r="F13" s="9"/>
      <c r="G13" s="10"/>
      <c r="H13" s="10"/>
    </row>
    <row r="14" spans="1:11" ht="21.75" customHeight="1" x14ac:dyDescent="0.2">
      <c r="E14" s="1" t="s">
        <v>116</v>
      </c>
    </row>
    <row r="15" spans="1:11" s="5" customFormat="1" ht="40.200000000000003" customHeight="1" x14ac:dyDescent="0.2">
      <c r="E15" s="288" t="s">
        <v>276</v>
      </c>
      <c r="F15" s="289">
        <v>1.2</v>
      </c>
      <c r="G15" s="290" t="s">
        <v>277</v>
      </c>
      <c r="H15" s="291" t="s">
        <v>224</v>
      </c>
      <c r="I15"/>
    </row>
    <row r="16" spans="1:11" s="5" customFormat="1" ht="40.200000000000003" customHeight="1" x14ac:dyDescent="0.2">
      <c r="E16" s="288" t="s">
        <v>278</v>
      </c>
      <c r="F16" s="289">
        <v>4.18</v>
      </c>
      <c r="G16" s="288" t="s">
        <v>279</v>
      </c>
      <c r="H16" s="291" t="s">
        <v>227</v>
      </c>
      <c r="I16"/>
      <c r="K16" s="292"/>
    </row>
    <row r="17" spans="1:11" s="5" customFormat="1" ht="40.200000000000003" customHeight="1" x14ac:dyDescent="0.2">
      <c r="E17" s="288" t="s">
        <v>280</v>
      </c>
      <c r="F17" s="293">
        <v>38.5</v>
      </c>
      <c r="G17" s="288" t="s">
        <v>65</v>
      </c>
      <c r="H17" s="291" t="s">
        <v>281</v>
      </c>
    </row>
    <row r="18" spans="1:11" s="5" customFormat="1" ht="15" customHeight="1" x14ac:dyDescent="0.2">
      <c r="H18" s="1"/>
    </row>
    <row r="19" spans="1:11" s="5" customFormat="1" ht="22.05" customHeight="1" x14ac:dyDescent="0.2">
      <c r="A19" s="1"/>
      <c r="B19" s="1"/>
      <c r="C19" s="1"/>
      <c r="D19" s="1"/>
      <c r="E19" s="1"/>
      <c r="F19" s="1"/>
      <c r="G19" s="1"/>
      <c r="H19" s="1"/>
      <c r="I19" s="1"/>
      <c r="J19" s="1"/>
    </row>
    <row r="20" spans="1:11" s="5" customFormat="1" ht="22.05" customHeight="1" x14ac:dyDescent="0.2">
      <c r="A20" s="1"/>
      <c r="B20" s="1"/>
      <c r="C20" s="1"/>
      <c r="D20" s="1"/>
      <c r="E20" s="1"/>
      <c r="F20" s="1"/>
      <c r="G20" s="1"/>
      <c r="H20" s="1"/>
      <c r="I20" s="1"/>
      <c r="J20" s="1"/>
    </row>
    <row r="21" spans="1:11" s="5" customFormat="1" ht="22.05" customHeight="1" x14ac:dyDescent="0.2">
      <c r="A21" s="1"/>
      <c r="B21" s="1"/>
      <c r="C21" s="1"/>
      <c r="D21" s="1"/>
      <c r="E21" s="1"/>
      <c r="F21" s="1"/>
      <c r="G21" s="1"/>
      <c r="H21" s="1"/>
      <c r="I21" s="1"/>
      <c r="J21" s="1"/>
    </row>
    <row r="22" spans="1:11" ht="18.75" customHeight="1" x14ac:dyDescent="0.2">
      <c r="I22" s="1"/>
      <c r="K22" s="294"/>
    </row>
    <row r="23" spans="1:11" ht="18.75" customHeight="1" x14ac:dyDescent="0.2">
      <c r="I23" s="1"/>
    </row>
    <row r="24" spans="1:11" ht="18.75" customHeight="1" x14ac:dyDescent="0.2">
      <c r="I24" s="1"/>
    </row>
    <row r="25" spans="1:11" ht="18.75" customHeight="1" x14ac:dyDescent="0.2">
      <c r="I25" s="1"/>
    </row>
    <row r="26" spans="1:11" ht="18.75" customHeight="1" x14ac:dyDescent="0.2">
      <c r="I26" s="1"/>
    </row>
    <row r="27" spans="1:11" ht="18.75" customHeight="1" x14ac:dyDescent="0.2">
      <c r="I27" s="1"/>
    </row>
    <row r="28" spans="1:11" ht="18.75" customHeight="1" x14ac:dyDescent="0.2">
      <c r="I28" s="1"/>
    </row>
    <row r="29" spans="1:11" ht="18.75" customHeight="1" x14ac:dyDescent="0.2">
      <c r="I29" s="1"/>
    </row>
    <row r="30" spans="1:11" ht="36.75" customHeight="1" x14ac:dyDescent="0.2">
      <c r="I30" s="1"/>
    </row>
    <row r="31" spans="1:11" ht="18.75" customHeight="1" x14ac:dyDescent="0.2">
      <c r="I31" s="1"/>
    </row>
    <row r="32" spans="1:11" ht="18.75" customHeight="1" x14ac:dyDescent="0.2">
      <c r="I32" s="1"/>
    </row>
    <row r="33" spans="9:9" ht="18.75" customHeight="1" x14ac:dyDescent="0.2">
      <c r="I33" s="1"/>
    </row>
    <row r="34" spans="9:9" ht="18.75" customHeight="1" x14ac:dyDescent="0.2">
      <c r="I34" s="1"/>
    </row>
    <row r="35" spans="9:9" ht="18.75" customHeight="1" x14ac:dyDescent="0.2">
      <c r="I35" s="1"/>
    </row>
    <row r="36" spans="9:9" x14ac:dyDescent="0.2">
      <c r="I36" s="1"/>
    </row>
  </sheetData>
  <sheetProtection algorithmName="SHA-512" hashValue="nM8Go3OlmY8WKL0IaiuM+jvj1CKJTHMmCnzZpXe6aBPeWjWoK1lXwPrQiYBC2WmzLaaAnwN/W17NIV8iYeZNeQ==" saltValue="obPTdM5J5xqVuj8paNq7dw==" spinCount="100000" sheet="1" objects="1" scenarios="1"/>
  <mergeCells count="1">
    <mergeCell ref="A3:I3"/>
  </mergeCells>
  <phoneticPr fontId="4"/>
  <pageMargins left="0.70866141732283472" right="0.70866141732283472" top="0.74803149606299213" bottom="0.74803149606299213" header="0.31496062992125984" footer="0.31496062992125984"/>
  <pageSetup paperSize="9" scale="7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U27"/>
  <sheetViews>
    <sheetView showGridLines="0" view="pageBreakPreview" zoomScale="80" zoomScaleNormal="85" zoomScaleSheetLayoutView="80" workbookViewId="0">
      <selection activeCell="A7" sqref="A7:A27"/>
    </sheetView>
  </sheetViews>
  <sheetFormatPr defaultColWidth="9" defaultRowHeight="13.8" x14ac:dyDescent="0.2"/>
  <cols>
    <col min="1" max="1" width="12" style="72" customWidth="1"/>
    <col min="2" max="2" width="10" style="72" bestFit="1" customWidth="1"/>
    <col min="3" max="6" width="13.77734375" style="72" customWidth="1"/>
    <col min="7" max="10" width="25.77734375" style="72" customWidth="1"/>
    <col min="11" max="21" width="13.77734375" style="72" customWidth="1"/>
    <col min="22" max="16384" width="9" style="72"/>
  </cols>
  <sheetData>
    <row r="1" spans="1:21" x14ac:dyDescent="0.2">
      <c r="U1" s="73" t="str">
        <f>'AM005_MPS(input)'!K1</f>
        <v>Monitoring Spreadsheet: JCM_TH_AM005_ver03.0</v>
      </c>
    </row>
    <row r="2" spans="1:21" x14ac:dyDescent="0.2">
      <c r="U2" s="73" t="str">
        <f>'AM005_MPS(input)'!K2</f>
        <v>Reference Number:</v>
      </c>
    </row>
    <row r="3" spans="1:21" s="75" customFormat="1" ht="27.6" customHeight="1" x14ac:dyDescent="0.2">
      <c r="A3" s="74"/>
      <c r="B3" s="74"/>
      <c r="C3" s="154" t="s">
        <v>123</v>
      </c>
      <c r="D3" s="155"/>
      <c r="E3" s="156"/>
      <c r="F3" s="154" t="s">
        <v>124</v>
      </c>
      <c r="G3" s="155"/>
      <c r="H3" s="155"/>
      <c r="I3" s="155"/>
      <c r="J3" s="155"/>
      <c r="K3" s="155"/>
      <c r="L3" s="155"/>
      <c r="M3" s="155"/>
      <c r="N3" s="155"/>
      <c r="O3" s="155"/>
      <c r="P3" s="155"/>
      <c r="Q3" s="155"/>
      <c r="R3" s="156"/>
      <c r="S3" s="157" t="s">
        <v>125</v>
      </c>
      <c r="T3" s="158"/>
      <c r="U3" s="159"/>
    </row>
    <row r="4" spans="1:21" ht="16.2" x14ac:dyDescent="0.2">
      <c r="A4" s="76" t="s">
        <v>126</v>
      </c>
      <c r="B4" s="105" t="s">
        <v>127</v>
      </c>
      <c r="C4" s="106" t="s">
        <v>25</v>
      </c>
      <c r="D4" s="102" t="s">
        <v>35</v>
      </c>
      <c r="E4" s="102" t="s">
        <v>43</v>
      </c>
      <c r="F4" s="103" t="s">
        <v>46</v>
      </c>
      <c r="G4" s="103" t="s">
        <v>46</v>
      </c>
      <c r="H4" s="103" t="s">
        <v>46</v>
      </c>
      <c r="I4" s="104" t="s">
        <v>50</v>
      </c>
      <c r="J4" s="104" t="s">
        <v>50</v>
      </c>
      <c r="K4" s="103" t="s">
        <v>63</v>
      </c>
      <c r="L4" s="103" t="s">
        <v>67</v>
      </c>
      <c r="M4" s="103" t="s">
        <v>69</v>
      </c>
      <c r="N4" s="103" t="s">
        <v>72</v>
      </c>
      <c r="O4" s="103" t="s">
        <v>74</v>
      </c>
      <c r="P4" s="103" t="s">
        <v>77</v>
      </c>
      <c r="Q4" s="103" t="s">
        <v>82</v>
      </c>
      <c r="R4" s="103" t="s">
        <v>87</v>
      </c>
      <c r="S4" s="106" t="s">
        <v>128</v>
      </c>
      <c r="T4" s="106" t="s">
        <v>129</v>
      </c>
      <c r="U4" s="106" t="s">
        <v>130</v>
      </c>
    </row>
    <row r="5" spans="1:21" ht="239.25" customHeight="1" x14ac:dyDescent="0.2">
      <c r="A5" s="76" t="s">
        <v>131</v>
      </c>
      <c r="B5" s="77" t="s">
        <v>132</v>
      </c>
      <c r="C5" s="60" t="s">
        <v>26</v>
      </c>
      <c r="D5" s="78" t="s">
        <v>133</v>
      </c>
      <c r="E5" s="79" t="s">
        <v>134</v>
      </c>
      <c r="F5" s="125" t="s">
        <v>47</v>
      </c>
      <c r="G5" s="81" t="s">
        <v>135</v>
      </c>
      <c r="H5" s="81" t="s">
        <v>136</v>
      </c>
      <c r="I5" s="81" t="s">
        <v>137</v>
      </c>
      <c r="J5" s="81" t="s">
        <v>138</v>
      </c>
      <c r="K5" s="80" t="s">
        <v>64</v>
      </c>
      <c r="L5" s="80" t="s">
        <v>68</v>
      </c>
      <c r="M5" s="80" t="s">
        <v>70</v>
      </c>
      <c r="N5" s="80" t="s">
        <v>73</v>
      </c>
      <c r="O5" s="80" t="s">
        <v>75</v>
      </c>
      <c r="P5" s="80" t="s">
        <v>78</v>
      </c>
      <c r="Q5" s="80" t="s">
        <v>83</v>
      </c>
      <c r="R5" s="82" t="s">
        <v>88</v>
      </c>
      <c r="S5" s="78" t="s">
        <v>139</v>
      </c>
      <c r="T5" s="78" t="s">
        <v>140</v>
      </c>
      <c r="U5" s="78" t="s">
        <v>141</v>
      </c>
    </row>
    <row r="6" spans="1:21" ht="27.6" x14ac:dyDescent="0.2">
      <c r="A6" s="76" t="s">
        <v>142</v>
      </c>
      <c r="B6" s="107" t="s">
        <v>117</v>
      </c>
      <c r="C6" s="103" t="s">
        <v>28</v>
      </c>
      <c r="D6" s="108" t="s">
        <v>37</v>
      </c>
      <c r="E6" s="103" t="s">
        <v>28</v>
      </c>
      <c r="F6" s="102" t="s">
        <v>48</v>
      </c>
      <c r="G6" s="102" t="s">
        <v>48</v>
      </c>
      <c r="H6" s="102" t="s">
        <v>48</v>
      </c>
      <c r="I6" s="108" t="s">
        <v>52</v>
      </c>
      <c r="J6" s="108" t="s">
        <v>52</v>
      </c>
      <c r="K6" s="102" t="s">
        <v>65</v>
      </c>
      <c r="L6" s="102" t="s">
        <v>65</v>
      </c>
      <c r="M6" s="109" t="s">
        <v>27</v>
      </c>
      <c r="N6" s="109" t="s">
        <v>27</v>
      </c>
      <c r="O6" s="109" t="s">
        <v>27</v>
      </c>
      <c r="P6" s="109" t="s">
        <v>79</v>
      </c>
      <c r="Q6" s="108" t="s">
        <v>37</v>
      </c>
      <c r="R6" s="109" t="s">
        <v>89</v>
      </c>
      <c r="S6" s="107" t="s">
        <v>143</v>
      </c>
      <c r="T6" s="107" t="s">
        <v>143</v>
      </c>
      <c r="U6" s="107" t="s">
        <v>143</v>
      </c>
    </row>
    <row r="7" spans="1:21" x14ac:dyDescent="0.2">
      <c r="A7" s="160" t="s">
        <v>144</v>
      </c>
      <c r="B7" s="12">
        <v>1</v>
      </c>
      <c r="C7" s="135">
        <f>((1500*3.516)*(24*330)/1000)/6.4</f>
        <v>6526.5749999999998</v>
      </c>
      <c r="D7" s="89">
        <f>'AM005_MPS(input)'!$E$9</f>
        <v>0</v>
      </c>
      <c r="E7" s="90">
        <f>'AM005_MPS(input)'!$E$10</f>
        <v>0</v>
      </c>
      <c r="F7" s="86">
        <f>'AM005_MPS(input)'!$E$15</f>
        <v>0.48570000000000002</v>
      </c>
      <c r="G7" s="87">
        <f>'AM005_MPS(input)'!$E$16</f>
        <v>0</v>
      </c>
      <c r="H7" s="87">
        <f>'AM005_MPS(input)'!$E$17</f>
        <v>0</v>
      </c>
      <c r="I7" s="88">
        <f>'AM005_MPS(input)'!$E$18</f>
        <v>0</v>
      </c>
      <c r="J7" s="88">
        <f>'AM005_MPS(input)'!$E$19</f>
        <v>0</v>
      </c>
      <c r="K7" s="92">
        <v>37</v>
      </c>
      <c r="L7" s="92">
        <v>7</v>
      </c>
      <c r="M7" s="85">
        <v>6.08</v>
      </c>
      <c r="N7" s="121">
        <v>6.4</v>
      </c>
      <c r="O7" s="93">
        <f>N7*((K7-L7+'AM005_MPS(calc_process)'!$F$19+'AM005_MPS(calc_process)'!$F$20)/(37-7+'AM005_MPS(calc_process)'!$F$19+'AM005_MPS(calc_process)'!$F$20))</f>
        <v>6.4</v>
      </c>
      <c r="P7" s="93">
        <f>'AM005_MPS(input)'!$E$25</f>
        <v>0</v>
      </c>
      <c r="Q7" s="93">
        <f>'AM005_MPS(input)'!$E$26</f>
        <v>0</v>
      </c>
      <c r="R7" s="94">
        <f>'AM005_MPS(input)'!$E$27</f>
        <v>0</v>
      </c>
      <c r="S7" s="95">
        <f>IF(ISERROR(C7*(O7/M7)*SMALL(F7:J7,COUNTIF(F7:J7,0)+1)),0,(C7*(O7/M7)*SMALL(F7:J7,COUNTIF(F7:J7,0)+1)))</f>
        <v>3336.7973447368422</v>
      </c>
      <c r="T7" s="95">
        <f>IF(ISERROR(C7*SMALL(F7:J7,COUNTIF(F7:J7,0)+1)),0,(C7*SMALL(F7:J7,COUNTIF(F7:J7,0)+1)))</f>
        <v>3169.9574775000001</v>
      </c>
      <c r="U7" s="96">
        <f>S7-T7</f>
        <v>166.83986723684211</v>
      </c>
    </row>
    <row r="8" spans="1:21" x14ac:dyDescent="0.2">
      <c r="A8" s="160"/>
      <c r="B8" s="12">
        <v>2</v>
      </c>
      <c r="C8" s="91"/>
      <c r="D8" s="89">
        <f>'AM005_MPS(input)'!$E$9</f>
        <v>0</v>
      </c>
      <c r="E8" s="90">
        <f>'AM005_MPS(input)'!$E$10</f>
        <v>0</v>
      </c>
      <c r="F8" s="86">
        <f>'AM005_MPS(input)'!$E$15</f>
        <v>0.48570000000000002</v>
      </c>
      <c r="G8" s="87">
        <f>'AM005_MPS(input)'!$E$16</f>
        <v>0</v>
      </c>
      <c r="H8" s="87">
        <f>'AM005_MPS(input)'!$E$17</f>
        <v>0</v>
      </c>
      <c r="I8" s="88">
        <f>'AM005_MPS(input)'!$E$18</f>
        <v>0</v>
      </c>
      <c r="J8" s="88">
        <f>'AM005_MPS(input)'!$E$19</f>
        <v>0</v>
      </c>
      <c r="K8" s="92"/>
      <c r="L8" s="92"/>
      <c r="M8" s="85"/>
      <c r="N8" s="121"/>
      <c r="O8" s="93">
        <f>N8*((K8-L8+'AM005_MPS(calc_process)'!$F$19+'AM005_MPS(calc_process)'!$F$20)/(37-7+'AM005_MPS(calc_process)'!$F$19+'AM005_MPS(calc_process)'!$F$20))</f>
        <v>0</v>
      </c>
      <c r="P8" s="93">
        <f>'AM005_MPS(input)'!$E$25</f>
        <v>0</v>
      </c>
      <c r="Q8" s="93">
        <f>'AM005_MPS(input)'!$E$26</f>
        <v>0</v>
      </c>
      <c r="R8" s="94">
        <f>'AM005_MPS(input)'!$E$27</f>
        <v>0</v>
      </c>
      <c r="S8" s="95">
        <f t="shared" ref="S8:S26" si="0">IF(ISERROR(C8*(O8/M8)*SMALL(F8:J8,COUNTIF(F8:J8,0)+1)),0,(C8*(O8/M8)*SMALL(F8:J8,COUNTIF(F8:J8,0)+1)))</f>
        <v>0</v>
      </c>
      <c r="T8" s="95">
        <f t="shared" ref="T8:T26" si="1">IF(ISERROR(C8*SMALL(F8:J8,COUNTIF(F8:J8,0)+1)),0,(C8*SMALL(F8:J8,COUNTIF(F8:J8,0)+1)))</f>
        <v>0</v>
      </c>
      <c r="U8" s="96">
        <f t="shared" ref="U8:U25" si="2">S8-T8</f>
        <v>0</v>
      </c>
    </row>
    <row r="9" spans="1:21" x14ac:dyDescent="0.2">
      <c r="A9" s="160"/>
      <c r="B9" s="12">
        <v>3</v>
      </c>
      <c r="C9" s="91"/>
      <c r="D9" s="89">
        <f>'AM005_MPS(input)'!$E$9</f>
        <v>0</v>
      </c>
      <c r="E9" s="90">
        <f>'AM005_MPS(input)'!$E$10</f>
        <v>0</v>
      </c>
      <c r="F9" s="86">
        <f>'AM005_MPS(input)'!$E$15</f>
        <v>0.48570000000000002</v>
      </c>
      <c r="G9" s="87">
        <f>'AM005_MPS(input)'!$E$16</f>
        <v>0</v>
      </c>
      <c r="H9" s="87">
        <f>'AM005_MPS(input)'!$E$17</f>
        <v>0</v>
      </c>
      <c r="I9" s="88">
        <f>'AM005_MPS(input)'!$E$18</f>
        <v>0</v>
      </c>
      <c r="J9" s="88">
        <f>'AM005_MPS(input)'!$E$19</f>
        <v>0</v>
      </c>
      <c r="K9" s="92"/>
      <c r="L9" s="92"/>
      <c r="M9" s="85"/>
      <c r="N9" s="121"/>
      <c r="O9" s="93">
        <f>N9*((K9-L9+'AM005_MPS(calc_process)'!$F$19+'AM005_MPS(calc_process)'!$F$20)/(37-7+'AM005_MPS(calc_process)'!$F$19+'AM005_MPS(calc_process)'!$F$20))</f>
        <v>0</v>
      </c>
      <c r="P9" s="93">
        <f>'AM005_MPS(input)'!$E$25</f>
        <v>0</v>
      </c>
      <c r="Q9" s="93">
        <f>'AM005_MPS(input)'!$E$26</f>
        <v>0</v>
      </c>
      <c r="R9" s="94">
        <f>'AM005_MPS(input)'!$E$27</f>
        <v>0</v>
      </c>
      <c r="S9" s="95">
        <f t="shared" si="0"/>
        <v>0</v>
      </c>
      <c r="T9" s="95">
        <f t="shared" si="1"/>
        <v>0</v>
      </c>
      <c r="U9" s="96">
        <f t="shared" si="2"/>
        <v>0</v>
      </c>
    </row>
    <row r="10" spans="1:21" x14ac:dyDescent="0.2">
      <c r="A10" s="160"/>
      <c r="B10" s="12">
        <v>4</v>
      </c>
      <c r="C10" s="91"/>
      <c r="D10" s="89">
        <f>'AM005_MPS(input)'!$E$9</f>
        <v>0</v>
      </c>
      <c r="E10" s="90">
        <f>'AM005_MPS(input)'!$E$10</f>
        <v>0</v>
      </c>
      <c r="F10" s="86">
        <f>'AM005_MPS(input)'!$E$15</f>
        <v>0.48570000000000002</v>
      </c>
      <c r="G10" s="87">
        <f>'AM005_MPS(input)'!$E$16</f>
        <v>0</v>
      </c>
      <c r="H10" s="87">
        <f>'AM005_MPS(input)'!$E$17</f>
        <v>0</v>
      </c>
      <c r="I10" s="88">
        <f>'AM005_MPS(input)'!$E$18</f>
        <v>0</v>
      </c>
      <c r="J10" s="88">
        <f>'AM005_MPS(input)'!$E$19</f>
        <v>0</v>
      </c>
      <c r="K10" s="92"/>
      <c r="L10" s="92"/>
      <c r="M10" s="85"/>
      <c r="N10" s="121"/>
      <c r="O10" s="93">
        <f>N10*((K10-L10+'AM005_MPS(calc_process)'!$F$19+'AM005_MPS(calc_process)'!$F$20)/(37-7+'AM005_MPS(calc_process)'!$F$19+'AM005_MPS(calc_process)'!$F$20))</f>
        <v>0</v>
      </c>
      <c r="P10" s="93">
        <f>'AM005_MPS(input)'!$E$25</f>
        <v>0</v>
      </c>
      <c r="Q10" s="93">
        <f>'AM005_MPS(input)'!$E$26</f>
        <v>0</v>
      </c>
      <c r="R10" s="94">
        <f>'AM005_MPS(input)'!$E$27</f>
        <v>0</v>
      </c>
      <c r="S10" s="95">
        <f t="shared" si="0"/>
        <v>0</v>
      </c>
      <c r="T10" s="95">
        <f t="shared" si="1"/>
        <v>0</v>
      </c>
      <c r="U10" s="96">
        <f t="shared" si="2"/>
        <v>0</v>
      </c>
    </row>
    <row r="11" spans="1:21" x14ac:dyDescent="0.2">
      <c r="A11" s="160"/>
      <c r="B11" s="12">
        <v>5</v>
      </c>
      <c r="C11" s="91"/>
      <c r="D11" s="89">
        <f>'AM005_MPS(input)'!$E$9</f>
        <v>0</v>
      </c>
      <c r="E11" s="90">
        <f>'AM005_MPS(input)'!$E$10</f>
        <v>0</v>
      </c>
      <c r="F11" s="86">
        <f>'AM005_MPS(input)'!$E$15</f>
        <v>0.48570000000000002</v>
      </c>
      <c r="G11" s="87">
        <f>'AM005_MPS(input)'!$E$16</f>
        <v>0</v>
      </c>
      <c r="H11" s="87">
        <f>'AM005_MPS(input)'!$E$17</f>
        <v>0</v>
      </c>
      <c r="I11" s="88">
        <f>'AM005_MPS(input)'!$E$18</f>
        <v>0</v>
      </c>
      <c r="J11" s="88">
        <f>'AM005_MPS(input)'!$E$19</f>
        <v>0</v>
      </c>
      <c r="K11" s="92"/>
      <c r="L11" s="92"/>
      <c r="M11" s="85"/>
      <c r="N11" s="121"/>
      <c r="O11" s="93">
        <f>N11*((K11-L11+'AM005_MPS(calc_process)'!$F$19+'AM005_MPS(calc_process)'!$F$20)/(37-7+'AM005_MPS(calc_process)'!$F$19+'AM005_MPS(calc_process)'!$F$20))</f>
        <v>0</v>
      </c>
      <c r="P11" s="93">
        <f>'AM005_MPS(input)'!$E$25</f>
        <v>0</v>
      </c>
      <c r="Q11" s="93">
        <f>'AM005_MPS(input)'!$E$26</f>
        <v>0</v>
      </c>
      <c r="R11" s="94">
        <f>'AM005_MPS(input)'!$E$27</f>
        <v>0</v>
      </c>
      <c r="S11" s="95">
        <f t="shared" si="0"/>
        <v>0</v>
      </c>
      <c r="T11" s="95">
        <f t="shared" si="1"/>
        <v>0</v>
      </c>
      <c r="U11" s="96">
        <f t="shared" si="2"/>
        <v>0</v>
      </c>
    </row>
    <row r="12" spans="1:21" x14ac:dyDescent="0.2">
      <c r="A12" s="160"/>
      <c r="B12" s="12">
        <v>6</v>
      </c>
      <c r="C12" s="91"/>
      <c r="D12" s="89">
        <f>'AM005_MPS(input)'!$E$9</f>
        <v>0</v>
      </c>
      <c r="E12" s="90">
        <f>'AM005_MPS(input)'!$E$10</f>
        <v>0</v>
      </c>
      <c r="F12" s="86">
        <f>'AM005_MPS(input)'!$E$15</f>
        <v>0.48570000000000002</v>
      </c>
      <c r="G12" s="87">
        <f>'AM005_MPS(input)'!$E$16</f>
        <v>0</v>
      </c>
      <c r="H12" s="87">
        <f>'AM005_MPS(input)'!$E$17</f>
        <v>0</v>
      </c>
      <c r="I12" s="88">
        <f>'AM005_MPS(input)'!$E$18</f>
        <v>0</v>
      </c>
      <c r="J12" s="88">
        <f>'AM005_MPS(input)'!$E$19</f>
        <v>0</v>
      </c>
      <c r="K12" s="92"/>
      <c r="L12" s="92"/>
      <c r="M12" s="85"/>
      <c r="N12" s="121"/>
      <c r="O12" s="93">
        <f>N12*((K12-L12+'AM005_MPS(calc_process)'!$F$19+'AM005_MPS(calc_process)'!$F$20)/(37-7+'AM005_MPS(calc_process)'!$F$19+'AM005_MPS(calc_process)'!$F$20))</f>
        <v>0</v>
      </c>
      <c r="P12" s="93">
        <f>'AM005_MPS(input)'!$E$25</f>
        <v>0</v>
      </c>
      <c r="Q12" s="93">
        <f>'AM005_MPS(input)'!$E$26</f>
        <v>0</v>
      </c>
      <c r="R12" s="94">
        <f>'AM005_MPS(input)'!$E$27</f>
        <v>0</v>
      </c>
      <c r="S12" s="95">
        <f t="shared" si="0"/>
        <v>0</v>
      </c>
      <c r="T12" s="95">
        <f t="shared" si="1"/>
        <v>0</v>
      </c>
      <c r="U12" s="96">
        <f t="shared" si="2"/>
        <v>0</v>
      </c>
    </row>
    <row r="13" spans="1:21" x14ac:dyDescent="0.2">
      <c r="A13" s="160"/>
      <c r="B13" s="12">
        <v>7</v>
      </c>
      <c r="C13" s="91"/>
      <c r="D13" s="89">
        <f>'AM005_MPS(input)'!$E$9</f>
        <v>0</v>
      </c>
      <c r="E13" s="90">
        <f>'AM005_MPS(input)'!$E$10</f>
        <v>0</v>
      </c>
      <c r="F13" s="86">
        <f>'AM005_MPS(input)'!$E$15</f>
        <v>0.48570000000000002</v>
      </c>
      <c r="G13" s="87">
        <f>'AM005_MPS(input)'!$E$16</f>
        <v>0</v>
      </c>
      <c r="H13" s="87">
        <f>'AM005_MPS(input)'!$E$17</f>
        <v>0</v>
      </c>
      <c r="I13" s="88">
        <f>'AM005_MPS(input)'!$E$18</f>
        <v>0</v>
      </c>
      <c r="J13" s="88">
        <f>'AM005_MPS(input)'!$E$19</f>
        <v>0</v>
      </c>
      <c r="K13" s="92"/>
      <c r="L13" s="92"/>
      <c r="M13" s="85"/>
      <c r="N13" s="121"/>
      <c r="O13" s="93">
        <f>N13*((K13-L13+'AM005_MPS(calc_process)'!$F$19+'AM005_MPS(calc_process)'!$F$20)/(37-7+'AM005_MPS(calc_process)'!$F$19+'AM005_MPS(calc_process)'!$F$20))</f>
        <v>0</v>
      </c>
      <c r="P13" s="93">
        <f>'AM005_MPS(input)'!$E$25</f>
        <v>0</v>
      </c>
      <c r="Q13" s="93">
        <f>'AM005_MPS(input)'!$E$26</f>
        <v>0</v>
      </c>
      <c r="R13" s="94">
        <f>'AM005_MPS(input)'!$E$27</f>
        <v>0</v>
      </c>
      <c r="S13" s="95">
        <f t="shared" si="0"/>
        <v>0</v>
      </c>
      <c r="T13" s="95">
        <f t="shared" si="1"/>
        <v>0</v>
      </c>
      <c r="U13" s="96">
        <f t="shared" si="2"/>
        <v>0</v>
      </c>
    </row>
    <row r="14" spans="1:21" x14ac:dyDescent="0.2">
      <c r="A14" s="160"/>
      <c r="B14" s="12">
        <v>8</v>
      </c>
      <c r="C14" s="91"/>
      <c r="D14" s="89">
        <f>'AM005_MPS(input)'!$E$9</f>
        <v>0</v>
      </c>
      <c r="E14" s="90">
        <f>'AM005_MPS(input)'!$E$10</f>
        <v>0</v>
      </c>
      <c r="F14" s="86">
        <f>'AM005_MPS(input)'!$E$15</f>
        <v>0.48570000000000002</v>
      </c>
      <c r="G14" s="87">
        <f>'AM005_MPS(input)'!$E$16</f>
        <v>0</v>
      </c>
      <c r="H14" s="87">
        <f>'AM005_MPS(input)'!$E$17</f>
        <v>0</v>
      </c>
      <c r="I14" s="88">
        <f>'AM005_MPS(input)'!$E$18</f>
        <v>0</v>
      </c>
      <c r="J14" s="88">
        <f>'AM005_MPS(input)'!$E$19</f>
        <v>0</v>
      </c>
      <c r="K14" s="92"/>
      <c r="L14" s="92"/>
      <c r="M14" s="85"/>
      <c r="N14" s="121"/>
      <c r="O14" s="93">
        <f>N14*((K14-L14+'AM005_MPS(calc_process)'!$F$19+'AM005_MPS(calc_process)'!$F$20)/(37-7+'AM005_MPS(calc_process)'!$F$19+'AM005_MPS(calc_process)'!$F$20))</f>
        <v>0</v>
      </c>
      <c r="P14" s="93">
        <f>'AM005_MPS(input)'!$E$25</f>
        <v>0</v>
      </c>
      <c r="Q14" s="93">
        <f>'AM005_MPS(input)'!$E$26</f>
        <v>0</v>
      </c>
      <c r="R14" s="94">
        <f>'AM005_MPS(input)'!$E$27</f>
        <v>0</v>
      </c>
      <c r="S14" s="95">
        <f t="shared" si="0"/>
        <v>0</v>
      </c>
      <c r="T14" s="95">
        <f t="shared" si="1"/>
        <v>0</v>
      </c>
      <c r="U14" s="96">
        <f t="shared" si="2"/>
        <v>0</v>
      </c>
    </row>
    <row r="15" spans="1:21" x14ac:dyDescent="0.2">
      <c r="A15" s="160"/>
      <c r="B15" s="12">
        <v>9</v>
      </c>
      <c r="C15" s="91"/>
      <c r="D15" s="89">
        <f>'AM005_MPS(input)'!$E$9</f>
        <v>0</v>
      </c>
      <c r="E15" s="90">
        <f>'AM005_MPS(input)'!$E$10</f>
        <v>0</v>
      </c>
      <c r="F15" s="86">
        <f>'AM005_MPS(input)'!$E$15</f>
        <v>0.48570000000000002</v>
      </c>
      <c r="G15" s="87">
        <f>'AM005_MPS(input)'!$E$16</f>
        <v>0</v>
      </c>
      <c r="H15" s="87">
        <f>'AM005_MPS(input)'!$E$17</f>
        <v>0</v>
      </c>
      <c r="I15" s="88">
        <f>'AM005_MPS(input)'!$E$18</f>
        <v>0</v>
      </c>
      <c r="J15" s="88">
        <f>'AM005_MPS(input)'!$E$19</f>
        <v>0</v>
      </c>
      <c r="K15" s="92"/>
      <c r="L15" s="92"/>
      <c r="M15" s="85"/>
      <c r="N15" s="121"/>
      <c r="O15" s="93">
        <f>N15*((K15-L15+'AM005_MPS(calc_process)'!$F$19+'AM005_MPS(calc_process)'!$F$20)/(37-7+'AM005_MPS(calc_process)'!$F$19+'AM005_MPS(calc_process)'!$F$20))</f>
        <v>0</v>
      </c>
      <c r="P15" s="93">
        <f>'AM005_MPS(input)'!$E$25</f>
        <v>0</v>
      </c>
      <c r="Q15" s="93">
        <f>'AM005_MPS(input)'!$E$26</f>
        <v>0</v>
      </c>
      <c r="R15" s="94">
        <f>'AM005_MPS(input)'!$E$27</f>
        <v>0</v>
      </c>
      <c r="S15" s="95">
        <f t="shared" si="0"/>
        <v>0</v>
      </c>
      <c r="T15" s="95">
        <f t="shared" si="1"/>
        <v>0</v>
      </c>
      <c r="U15" s="96">
        <f t="shared" si="2"/>
        <v>0</v>
      </c>
    </row>
    <row r="16" spans="1:21" x14ac:dyDescent="0.2">
      <c r="A16" s="160"/>
      <c r="B16" s="12">
        <v>10</v>
      </c>
      <c r="C16" s="91"/>
      <c r="D16" s="89">
        <f>'AM005_MPS(input)'!$E$9</f>
        <v>0</v>
      </c>
      <c r="E16" s="90">
        <f>'AM005_MPS(input)'!$E$10</f>
        <v>0</v>
      </c>
      <c r="F16" s="86">
        <f>'AM005_MPS(input)'!$E$15</f>
        <v>0.48570000000000002</v>
      </c>
      <c r="G16" s="87">
        <f>'AM005_MPS(input)'!$E$16</f>
        <v>0</v>
      </c>
      <c r="H16" s="87">
        <f>'AM005_MPS(input)'!$E$17</f>
        <v>0</v>
      </c>
      <c r="I16" s="88">
        <f>'AM005_MPS(input)'!$E$18</f>
        <v>0</v>
      </c>
      <c r="J16" s="88">
        <f>'AM005_MPS(input)'!$E$19</f>
        <v>0</v>
      </c>
      <c r="K16" s="92"/>
      <c r="L16" s="92"/>
      <c r="M16" s="85"/>
      <c r="N16" s="121"/>
      <c r="O16" s="93">
        <f>N16*((K16-L16+'AM005_MPS(calc_process)'!$F$19+'AM005_MPS(calc_process)'!$F$20)/(37-7+'AM005_MPS(calc_process)'!$F$19+'AM005_MPS(calc_process)'!$F$20))</f>
        <v>0</v>
      </c>
      <c r="P16" s="93">
        <f>'AM005_MPS(input)'!$E$25</f>
        <v>0</v>
      </c>
      <c r="Q16" s="93">
        <f>'AM005_MPS(input)'!$E$26</f>
        <v>0</v>
      </c>
      <c r="R16" s="94">
        <f>'AM005_MPS(input)'!$E$27</f>
        <v>0</v>
      </c>
      <c r="S16" s="95">
        <f t="shared" si="0"/>
        <v>0</v>
      </c>
      <c r="T16" s="95">
        <f t="shared" si="1"/>
        <v>0</v>
      </c>
      <c r="U16" s="96">
        <f t="shared" si="2"/>
        <v>0</v>
      </c>
    </row>
    <row r="17" spans="1:21" x14ac:dyDescent="0.2">
      <c r="A17" s="160"/>
      <c r="B17" s="12">
        <v>11</v>
      </c>
      <c r="C17" s="91"/>
      <c r="D17" s="89">
        <f>'AM005_MPS(input)'!$E$9</f>
        <v>0</v>
      </c>
      <c r="E17" s="90">
        <f>'AM005_MPS(input)'!$E$10</f>
        <v>0</v>
      </c>
      <c r="F17" s="86">
        <f>'AM005_MPS(input)'!$E$15</f>
        <v>0.48570000000000002</v>
      </c>
      <c r="G17" s="87">
        <f>'AM005_MPS(input)'!$E$16</f>
        <v>0</v>
      </c>
      <c r="H17" s="87">
        <f>'AM005_MPS(input)'!$E$17</f>
        <v>0</v>
      </c>
      <c r="I17" s="88">
        <f>'AM005_MPS(input)'!$E$18</f>
        <v>0</v>
      </c>
      <c r="J17" s="88">
        <f>'AM005_MPS(input)'!$E$19</f>
        <v>0</v>
      </c>
      <c r="K17" s="92"/>
      <c r="L17" s="92"/>
      <c r="M17" s="85"/>
      <c r="N17" s="121"/>
      <c r="O17" s="93">
        <f>N17*((K17-L17+'AM005_MPS(calc_process)'!$F$19+'AM005_MPS(calc_process)'!$F$20)/(37-7+'AM005_MPS(calc_process)'!$F$19+'AM005_MPS(calc_process)'!$F$20))</f>
        <v>0</v>
      </c>
      <c r="P17" s="93">
        <f>'AM005_MPS(input)'!$E$25</f>
        <v>0</v>
      </c>
      <c r="Q17" s="93">
        <f>'AM005_MPS(input)'!$E$26</f>
        <v>0</v>
      </c>
      <c r="R17" s="94">
        <f>'AM005_MPS(input)'!$E$27</f>
        <v>0</v>
      </c>
      <c r="S17" s="95">
        <f t="shared" si="0"/>
        <v>0</v>
      </c>
      <c r="T17" s="95">
        <f t="shared" si="1"/>
        <v>0</v>
      </c>
      <c r="U17" s="96">
        <f t="shared" si="2"/>
        <v>0</v>
      </c>
    </row>
    <row r="18" spans="1:21" x14ac:dyDescent="0.2">
      <c r="A18" s="160"/>
      <c r="B18" s="12">
        <v>12</v>
      </c>
      <c r="C18" s="91"/>
      <c r="D18" s="89">
        <f>'AM005_MPS(input)'!$E$9</f>
        <v>0</v>
      </c>
      <c r="E18" s="90">
        <f>'AM005_MPS(input)'!$E$10</f>
        <v>0</v>
      </c>
      <c r="F18" s="86">
        <f>'AM005_MPS(input)'!$E$15</f>
        <v>0.48570000000000002</v>
      </c>
      <c r="G18" s="87">
        <f>'AM005_MPS(input)'!$E$16</f>
        <v>0</v>
      </c>
      <c r="H18" s="87">
        <f>'AM005_MPS(input)'!$E$17</f>
        <v>0</v>
      </c>
      <c r="I18" s="88">
        <f>'AM005_MPS(input)'!$E$18</f>
        <v>0</v>
      </c>
      <c r="J18" s="88">
        <f>'AM005_MPS(input)'!$E$19</f>
        <v>0</v>
      </c>
      <c r="K18" s="92"/>
      <c r="L18" s="92"/>
      <c r="M18" s="85"/>
      <c r="N18" s="121"/>
      <c r="O18" s="93">
        <f>N18*((K18-L18+'AM005_MPS(calc_process)'!$F$19+'AM005_MPS(calc_process)'!$F$20)/(37-7+'AM005_MPS(calc_process)'!$F$19+'AM005_MPS(calc_process)'!$F$20))</f>
        <v>0</v>
      </c>
      <c r="P18" s="93">
        <f>'AM005_MPS(input)'!$E$25</f>
        <v>0</v>
      </c>
      <c r="Q18" s="93">
        <f>'AM005_MPS(input)'!$E$26</f>
        <v>0</v>
      </c>
      <c r="R18" s="94">
        <f>'AM005_MPS(input)'!$E$27</f>
        <v>0</v>
      </c>
      <c r="S18" s="95">
        <f t="shared" si="0"/>
        <v>0</v>
      </c>
      <c r="T18" s="95">
        <f t="shared" si="1"/>
        <v>0</v>
      </c>
      <c r="U18" s="96">
        <f t="shared" si="2"/>
        <v>0</v>
      </c>
    </row>
    <row r="19" spans="1:21" x14ac:dyDescent="0.2">
      <c r="A19" s="160"/>
      <c r="B19" s="12">
        <v>13</v>
      </c>
      <c r="C19" s="91"/>
      <c r="D19" s="89">
        <f>'AM005_MPS(input)'!$E$9</f>
        <v>0</v>
      </c>
      <c r="E19" s="90">
        <f>'AM005_MPS(input)'!$E$10</f>
        <v>0</v>
      </c>
      <c r="F19" s="86">
        <f>'AM005_MPS(input)'!$E$15</f>
        <v>0.48570000000000002</v>
      </c>
      <c r="G19" s="87">
        <f>'AM005_MPS(input)'!$E$16</f>
        <v>0</v>
      </c>
      <c r="H19" s="87">
        <f>'AM005_MPS(input)'!$E$17</f>
        <v>0</v>
      </c>
      <c r="I19" s="88">
        <f>'AM005_MPS(input)'!$E$18</f>
        <v>0</v>
      </c>
      <c r="J19" s="88">
        <f>'AM005_MPS(input)'!$E$19</f>
        <v>0</v>
      </c>
      <c r="K19" s="92"/>
      <c r="L19" s="92"/>
      <c r="M19" s="85"/>
      <c r="N19" s="121"/>
      <c r="O19" s="93">
        <f>N19*((K19-L19+'AM005_MPS(calc_process)'!$F$19+'AM005_MPS(calc_process)'!$F$20)/(37-7+'AM005_MPS(calc_process)'!$F$19+'AM005_MPS(calc_process)'!$F$20))</f>
        <v>0</v>
      </c>
      <c r="P19" s="93">
        <f>'AM005_MPS(input)'!$E$25</f>
        <v>0</v>
      </c>
      <c r="Q19" s="93">
        <f>'AM005_MPS(input)'!$E$26</f>
        <v>0</v>
      </c>
      <c r="R19" s="94">
        <f>'AM005_MPS(input)'!$E$27</f>
        <v>0</v>
      </c>
      <c r="S19" s="95">
        <f t="shared" si="0"/>
        <v>0</v>
      </c>
      <c r="T19" s="95">
        <f t="shared" si="1"/>
        <v>0</v>
      </c>
      <c r="U19" s="96">
        <f t="shared" si="2"/>
        <v>0</v>
      </c>
    </row>
    <row r="20" spans="1:21" x14ac:dyDescent="0.2">
      <c r="A20" s="160"/>
      <c r="B20" s="12">
        <v>14</v>
      </c>
      <c r="C20" s="91"/>
      <c r="D20" s="89">
        <f>'AM005_MPS(input)'!$E$9</f>
        <v>0</v>
      </c>
      <c r="E20" s="90">
        <f>'AM005_MPS(input)'!$E$10</f>
        <v>0</v>
      </c>
      <c r="F20" s="86">
        <f>'AM005_MPS(input)'!$E$15</f>
        <v>0.48570000000000002</v>
      </c>
      <c r="G20" s="87">
        <f>'AM005_MPS(input)'!$E$16</f>
        <v>0</v>
      </c>
      <c r="H20" s="87">
        <f>'AM005_MPS(input)'!$E$17</f>
        <v>0</v>
      </c>
      <c r="I20" s="88">
        <f>'AM005_MPS(input)'!$E$18</f>
        <v>0</v>
      </c>
      <c r="J20" s="88">
        <f>'AM005_MPS(input)'!$E$19</f>
        <v>0</v>
      </c>
      <c r="K20" s="92"/>
      <c r="L20" s="92"/>
      <c r="M20" s="85"/>
      <c r="N20" s="121"/>
      <c r="O20" s="93">
        <f>N20*((K20-L20+'AM005_MPS(calc_process)'!$F$19+'AM005_MPS(calc_process)'!$F$20)/(37-7+'AM005_MPS(calc_process)'!$F$19+'AM005_MPS(calc_process)'!$F$20))</f>
        <v>0</v>
      </c>
      <c r="P20" s="93">
        <f>'AM005_MPS(input)'!$E$25</f>
        <v>0</v>
      </c>
      <c r="Q20" s="93">
        <f>'AM005_MPS(input)'!$E$26</f>
        <v>0</v>
      </c>
      <c r="R20" s="94">
        <f>'AM005_MPS(input)'!$E$27</f>
        <v>0</v>
      </c>
      <c r="S20" s="95">
        <f t="shared" si="0"/>
        <v>0</v>
      </c>
      <c r="T20" s="95">
        <f t="shared" si="1"/>
        <v>0</v>
      </c>
      <c r="U20" s="96">
        <f t="shared" si="2"/>
        <v>0</v>
      </c>
    </row>
    <row r="21" spans="1:21" x14ac:dyDescent="0.2">
      <c r="A21" s="160"/>
      <c r="B21" s="12">
        <v>15</v>
      </c>
      <c r="C21" s="91"/>
      <c r="D21" s="89">
        <f>'AM005_MPS(input)'!$E$9</f>
        <v>0</v>
      </c>
      <c r="E21" s="90">
        <f>'AM005_MPS(input)'!$E$10</f>
        <v>0</v>
      </c>
      <c r="F21" s="86">
        <f>'AM005_MPS(input)'!$E$15</f>
        <v>0.48570000000000002</v>
      </c>
      <c r="G21" s="87">
        <f>'AM005_MPS(input)'!$E$16</f>
        <v>0</v>
      </c>
      <c r="H21" s="87">
        <f>'AM005_MPS(input)'!$E$17</f>
        <v>0</v>
      </c>
      <c r="I21" s="88">
        <f>'AM005_MPS(input)'!$E$18</f>
        <v>0</v>
      </c>
      <c r="J21" s="88">
        <f>'AM005_MPS(input)'!$E$19</f>
        <v>0</v>
      </c>
      <c r="K21" s="92"/>
      <c r="L21" s="92"/>
      <c r="M21" s="85"/>
      <c r="N21" s="121"/>
      <c r="O21" s="93">
        <f>N21*((K21-L21+'AM005_MPS(calc_process)'!$F$19+'AM005_MPS(calc_process)'!$F$20)/(37-7+'AM005_MPS(calc_process)'!$F$19+'AM005_MPS(calc_process)'!$F$20))</f>
        <v>0</v>
      </c>
      <c r="P21" s="93">
        <f>'AM005_MPS(input)'!$E$25</f>
        <v>0</v>
      </c>
      <c r="Q21" s="93">
        <f>'AM005_MPS(input)'!$E$26</f>
        <v>0</v>
      </c>
      <c r="R21" s="94">
        <f>'AM005_MPS(input)'!$E$27</f>
        <v>0</v>
      </c>
      <c r="S21" s="95">
        <f t="shared" si="0"/>
        <v>0</v>
      </c>
      <c r="T21" s="95">
        <f t="shared" si="1"/>
        <v>0</v>
      </c>
      <c r="U21" s="96">
        <f t="shared" si="2"/>
        <v>0</v>
      </c>
    </row>
    <row r="22" spans="1:21" x14ac:dyDescent="0.2">
      <c r="A22" s="160"/>
      <c r="B22" s="12">
        <v>16</v>
      </c>
      <c r="C22" s="91"/>
      <c r="D22" s="89">
        <f>'AM005_MPS(input)'!$E$9</f>
        <v>0</v>
      </c>
      <c r="E22" s="90">
        <f>'AM005_MPS(input)'!$E$10</f>
        <v>0</v>
      </c>
      <c r="F22" s="86">
        <f>'AM005_MPS(input)'!$E$15</f>
        <v>0.48570000000000002</v>
      </c>
      <c r="G22" s="87">
        <f>'AM005_MPS(input)'!$E$16</f>
        <v>0</v>
      </c>
      <c r="H22" s="87">
        <f>'AM005_MPS(input)'!$E$17</f>
        <v>0</v>
      </c>
      <c r="I22" s="88">
        <f>'AM005_MPS(input)'!$E$18</f>
        <v>0</v>
      </c>
      <c r="J22" s="88">
        <f>'AM005_MPS(input)'!$E$19</f>
        <v>0</v>
      </c>
      <c r="K22" s="92"/>
      <c r="L22" s="92"/>
      <c r="M22" s="85"/>
      <c r="N22" s="121"/>
      <c r="O22" s="93">
        <f>N22*((K22-L22+'AM005_MPS(calc_process)'!$F$19+'AM005_MPS(calc_process)'!$F$20)/(37-7+'AM005_MPS(calc_process)'!$F$19+'AM005_MPS(calc_process)'!$F$20))</f>
        <v>0</v>
      </c>
      <c r="P22" s="93">
        <f>'AM005_MPS(input)'!$E$25</f>
        <v>0</v>
      </c>
      <c r="Q22" s="93">
        <f>'AM005_MPS(input)'!$E$26</f>
        <v>0</v>
      </c>
      <c r="R22" s="94">
        <f>'AM005_MPS(input)'!$E$27</f>
        <v>0</v>
      </c>
      <c r="S22" s="95">
        <f t="shared" si="0"/>
        <v>0</v>
      </c>
      <c r="T22" s="95">
        <f t="shared" si="1"/>
        <v>0</v>
      </c>
      <c r="U22" s="96">
        <f t="shared" si="2"/>
        <v>0</v>
      </c>
    </row>
    <row r="23" spans="1:21" x14ac:dyDescent="0.2">
      <c r="A23" s="160"/>
      <c r="B23" s="12">
        <v>17</v>
      </c>
      <c r="C23" s="91"/>
      <c r="D23" s="89">
        <f>'AM005_MPS(input)'!$E$9</f>
        <v>0</v>
      </c>
      <c r="E23" s="90">
        <f>'AM005_MPS(input)'!$E$10</f>
        <v>0</v>
      </c>
      <c r="F23" s="86">
        <f>'AM005_MPS(input)'!$E$15</f>
        <v>0.48570000000000002</v>
      </c>
      <c r="G23" s="87">
        <f>'AM005_MPS(input)'!$E$16</f>
        <v>0</v>
      </c>
      <c r="H23" s="87">
        <f>'AM005_MPS(input)'!$E$17</f>
        <v>0</v>
      </c>
      <c r="I23" s="88">
        <f>'AM005_MPS(input)'!$E$18</f>
        <v>0</v>
      </c>
      <c r="J23" s="88">
        <f>'AM005_MPS(input)'!$E$19</f>
        <v>0</v>
      </c>
      <c r="K23" s="92"/>
      <c r="L23" s="92"/>
      <c r="M23" s="85"/>
      <c r="N23" s="121"/>
      <c r="O23" s="93">
        <f>N23*((K23-L23+'AM005_MPS(calc_process)'!$F$19+'AM005_MPS(calc_process)'!$F$20)/(37-7+'AM005_MPS(calc_process)'!$F$19+'AM005_MPS(calc_process)'!$F$20))</f>
        <v>0</v>
      </c>
      <c r="P23" s="93">
        <f>'AM005_MPS(input)'!$E$25</f>
        <v>0</v>
      </c>
      <c r="Q23" s="93">
        <f>'AM005_MPS(input)'!$E$26</f>
        <v>0</v>
      </c>
      <c r="R23" s="94">
        <f>'AM005_MPS(input)'!$E$27</f>
        <v>0</v>
      </c>
      <c r="S23" s="95">
        <f t="shared" si="0"/>
        <v>0</v>
      </c>
      <c r="T23" s="95">
        <f t="shared" si="1"/>
        <v>0</v>
      </c>
      <c r="U23" s="96">
        <f t="shared" si="2"/>
        <v>0</v>
      </c>
    </row>
    <row r="24" spans="1:21" x14ac:dyDescent="0.2">
      <c r="A24" s="160"/>
      <c r="B24" s="12">
        <v>18</v>
      </c>
      <c r="C24" s="91"/>
      <c r="D24" s="89">
        <f>'AM005_MPS(input)'!$E$9</f>
        <v>0</v>
      </c>
      <c r="E24" s="90">
        <f>'AM005_MPS(input)'!$E$10</f>
        <v>0</v>
      </c>
      <c r="F24" s="86">
        <f>'AM005_MPS(input)'!$E$15</f>
        <v>0.48570000000000002</v>
      </c>
      <c r="G24" s="87">
        <f>'AM005_MPS(input)'!$E$16</f>
        <v>0</v>
      </c>
      <c r="H24" s="87">
        <f>'AM005_MPS(input)'!$E$17</f>
        <v>0</v>
      </c>
      <c r="I24" s="88">
        <f>'AM005_MPS(input)'!$E$18</f>
        <v>0</v>
      </c>
      <c r="J24" s="88">
        <f>'AM005_MPS(input)'!$E$19</f>
        <v>0</v>
      </c>
      <c r="K24" s="92"/>
      <c r="L24" s="92"/>
      <c r="M24" s="85"/>
      <c r="N24" s="121"/>
      <c r="O24" s="93">
        <f>N24*((K24-L24+'AM005_MPS(calc_process)'!$F$19+'AM005_MPS(calc_process)'!$F$20)/(37-7+'AM005_MPS(calc_process)'!$F$19+'AM005_MPS(calc_process)'!$F$20))</f>
        <v>0</v>
      </c>
      <c r="P24" s="93">
        <f>'AM005_MPS(input)'!$E$25</f>
        <v>0</v>
      </c>
      <c r="Q24" s="93">
        <f>'AM005_MPS(input)'!$E$26</f>
        <v>0</v>
      </c>
      <c r="R24" s="94">
        <f>'AM005_MPS(input)'!$E$27</f>
        <v>0</v>
      </c>
      <c r="S24" s="95">
        <f t="shared" si="0"/>
        <v>0</v>
      </c>
      <c r="T24" s="95">
        <f t="shared" si="1"/>
        <v>0</v>
      </c>
      <c r="U24" s="96">
        <f t="shared" si="2"/>
        <v>0</v>
      </c>
    </row>
    <row r="25" spans="1:21" x14ac:dyDescent="0.2">
      <c r="A25" s="160"/>
      <c r="B25" s="12">
        <v>19</v>
      </c>
      <c r="C25" s="91"/>
      <c r="D25" s="89">
        <f>'AM005_MPS(input)'!$E$9</f>
        <v>0</v>
      </c>
      <c r="E25" s="90">
        <f>'AM005_MPS(input)'!$E$10</f>
        <v>0</v>
      </c>
      <c r="F25" s="86">
        <f>'AM005_MPS(input)'!$E$15</f>
        <v>0.48570000000000002</v>
      </c>
      <c r="G25" s="87">
        <f>'AM005_MPS(input)'!$E$16</f>
        <v>0</v>
      </c>
      <c r="H25" s="87">
        <f>'AM005_MPS(input)'!$E$17</f>
        <v>0</v>
      </c>
      <c r="I25" s="88">
        <f>'AM005_MPS(input)'!$E$18</f>
        <v>0</v>
      </c>
      <c r="J25" s="88">
        <f>'AM005_MPS(input)'!$E$19</f>
        <v>0</v>
      </c>
      <c r="K25" s="92"/>
      <c r="L25" s="92"/>
      <c r="M25" s="85"/>
      <c r="N25" s="121"/>
      <c r="O25" s="93">
        <f>N25*((K25-L25+'AM005_MPS(calc_process)'!$F$19+'AM005_MPS(calc_process)'!$F$20)/(37-7+'AM005_MPS(calc_process)'!$F$19+'AM005_MPS(calc_process)'!$F$20))</f>
        <v>0</v>
      </c>
      <c r="P25" s="93">
        <f>'AM005_MPS(input)'!$E$25</f>
        <v>0</v>
      </c>
      <c r="Q25" s="93">
        <f>'AM005_MPS(input)'!$E$26</f>
        <v>0</v>
      </c>
      <c r="R25" s="94">
        <f>'AM005_MPS(input)'!$E$27</f>
        <v>0</v>
      </c>
      <c r="S25" s="95">
        <f t="shared" si="0"/>
        <v>0</v>
      </c>
      <c r="T25" s="95">
        <f t="shared" si="1"/>
        <v>0</v>
      </c>
      <c r="U25" s="96">
        <f t="shared" si="2"/>
        <v>0</v>
      </c>
    </row>
    <row r="26" spans="1:21" x14ac:dyDescent="0.2">
      <c r="A26" s="160"/>
      <c r="B26" s="12">
        <v>20</v>
      </c>
      <c r="C26" s="91"/>
      <c r="D26" s="89">
        <f>'AM005_MPS(input)'!$E$9</f>
        <v>0</v>
      </c>
      <c r="E26" s="90">
        <f>'AM005_MPS(input)'!$E$10</f>
        <v>0</v>
      </c>
      <c r="F26" s="86">
        <f>'AM005_MPS(input)'!$E$15</f>
        <v>0.48570000000000002</v>
      </c>
      <c r="G26" s="87">
        <f>'AM005_MPS(input)'!$E$16</f>
        <v>0</v>
      </c>
      <c r="H26" s="87">
        <f>'AM005_MPS(input)'!$E$17</f>
        <v>0</v>
      </c>
      <c r="I26" s="88">
        <f>'AM005_MPS(input)'!$E$18</f>
        <v>0</v>
      </c>
      <c r="J26" s="88">
        <f>'AM005_MPS(input)'!$E$19</f>
        <v>0</v>
      </c>
      <c r="K26" s="92"/>
      <c r="L26" s="92"/>
      <c r="M26" s="85"/>
      <c r="N26" s="121"/>
      <c r="O26" s="93">
        <f>N26*((K26-L26+'AM005_MPS(calc_process)'!$F$19+'AM005_MPS(calc_process)'!$F$20)/(37-7+'AM005_MPS(calc_process)'!$F$19+'AM005_MPS(calc_process)'!$F$20))</f>
        <v>0</v>
      </c>
      <c r="P26" s="93">
        <f>'AM005_MPS(input)'!$E$25</f>
        <v>0</v>
      </c>
      <c r="Q26" s="93">
        <f>'AM005_MPS(input)'!$E$26</f>
        <v>0</v>
      </c>
      <c r="R26" s="94">
        <f>'AM005_MPS(input)'!$E$27</f>
        <v>0</v>
      </c>
      <c r="S26" s="95">
        <f t="shared" si="0"/>
        <v>0</v>
      </c>
      <c r="T26" s="95">
        <f t="shared" si="1"/>
        <v>0</v>
      </c>
      <c r="U26" s="96">
        <f>S26-T26</f>
        <v>0</v>
      </c>
    </row>
    <row r="27" spans="1:21" x14ac:dyDescent="0.2">
      <c r="A27" s="160"/>
      <c r="B27" s="83" t="s">
        <v>145</v>
      </c>
      <c r="C27" s="84" t="s">
        <v>117</v>
      </c>
      <c r="D27" s="84"/>
      <c r="E27" s="84" t="s">
        <v>117</v>
      </c>
      <c r="F27" s="84" t="s">
        <v>117</v>
      </c>
      <c r="G27" s="84"/>
      <c r="H27" s="84"/>
      <c r="I27" s="84" t="s">
        <v>117</v>
      </c>
      <c r="J27" s="84" t="s">
        <v>117</v>
      </c>
      <c r="K27" s="84"/>
      <c r="L27" s="84"/>
      <c r="M27" s="84"/>
      <c r="N27" s="84" t="s">
        <v>117</v>
      </c>
      <c r="O27" s="84" t="s">
        <v>117</v>
      </c>
      <c r="P27" s="84" t="s">
        <v>117</v>
      </c>
      <c r="Q27" s="84" t="s">
        <v>117</v>
      </c>
      <c r="R27" s="84" t="s">
        <v>117</v>
      </c>
      <c r="S27" s="97">
        <f>SUMIF(S7:S26,"&gt;0",S7:S26)</f>
        <v>3336.7973447368422</v>
      </c>
      <c r="T27" s="97">
        <f>SUMIF(T7:T26,"&gt;0",T7:T26)</f>
        <v>3169.9574775000001</v>
      </c>
      <c r="U27" s="97">
        <f>SUMIF(U7:U26,"&gt;0",U7:U26)</f>
        <v>166.83986723684211</v>
      </c>
    </row>
  </sheetData>
  <sheetProtection algorithmName="SHA-512" hashValue="xShLismd7oHsYq/robVZf2hKyxdl1oAK9HSdSuhJ9VvfN7tY9WlU9yFiMnDGR3f7VJPTHkOPkgtwuVXfF8iJLQ==" saltValue="XUOYv5J9B+v4A4T7tF7x2Q==" spinCount="100000" sheet="1" formatCells="0" formatRows="0" insertRows="0"/>
  <mergeCells count="4">
    <mergeCell ref="F3:R3"/>
    <mergeCell ref="C3:E3"/>
    <mergeCell ref="S3:U3"/>
    <mergeCell ref="A7:A27"/>
  </mergeCells>
  <phoneticPr fontId="4"/>
  <pageMargins left="0.43307086614173229" right="0.23622047244094491" top="0.74803149606299213" bottom="0.74803149606299213" header="0.31496062992125984" footer="0.31496062992125984"/>
  <pageSetup paperSize="9"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'AM005_MPS(calc_process)'!$F$15:$F$17</xm:f>
          </x14:formula1>
          <xm:sqref>M7:M26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1"/>
  <sheetViews>
    <sheetView showGridLines="0" view="pageBreakPreview" zoomScale="80" zoomScaleNormal="100" zoomScaleSheetLayoutView="80" workbookViewId="0">
      <selection activeCell="E26" sqref="E26"/>
    </sheetView>
  </sheetViews>
  <sheetFormatPr defaultColWidth="9" defaultRowHeight="13.8" x14ac:dyDescent="0.2"/>
  <cols>
    <col min="1" max="4" width="3.6640625" style="1" customWidth="1"/>
    <col min="5" max="5" width="47.109375" style="1" customWidth="1"/>
    <col min="6" max="8" width="12.6640625" style="1" customWidth="1"/>
    <col min="9" max="9" width="12.6640625" style="5" customWidth="1"/>
    <col min="10" max="16384" width="9" style="1"/>
  </cols>
  <sheetData>
    <row r="1" spans="1:9" ht="18" customHeight="1" x14ac:dyDescent="0.2">
      <c r="I1" s="129" t="str">
        <f>'AM005_MPS(input)'!K1</f>
        <v>Monitoring Spreadsheet: JCM_TH_AM005_ver03.0</v>
      </c>
    </row>
    <row r="2" spans="1:9" ht="18" customHeight="1" x14ac:dyDescent="0.2">
      <c r="I2" s="14" t="str">
        <f>'AM005_MPS(input)'!K2</f>
        <v>Reference Number:</v>
      </c>
    </row>
    <row r="3" spans="1:9" ht="27.75" customHeight="1" x14ac:dyDescent="0.2">
      <c r="A3" s="161" t="s">
        <v>100</v>
      </c>
      <c r="B3" s="161"/>
      <c r="C3" s="161"/>
      <c r="D3" s="161"/>
      <c r="E3" s="161"/>
      <c r="F3" s="161"/>
      <c r="G3" s="161"/>
      <c r="H3" s="161"/>
      <c r="I3" s="161"/>
    </row>
    <row r="4" spans="1:9" ht="11.25" customHeight="1" x14ac:dyDescent="0.2"/>
    <row r="5" spans="1:9" ht="18.75" customHeight="1" thickBot="1" x14ac:dyDescent="0.25">
      <c r="A5" s="26" t="s">
        <v>101</v>
      </c>
      <c r="B5" s="28"/>
      <c r="C5" s="28"/>
      <c r="D5" s="28"/>
      <c r="E5" s="29"/>
      <c r="F5" s="30" t="s">
        <v>102</v>
      </c>
      <c r="G5" s="30" t="s">
        <v>103</v>
      </c>
      <c r="H5" s="30" t="s">
        <v>18</v>
      </c>
      <c r="I5" s="31" t="s">
        <v>104</v>
      </c>
    </row>
    <row r="6" spans="1:9" ht="18.75" customHeight="1" thickBot="1" x14ac:dyDescent="0.25">
      <c r="A6" s="27"/>
      <c r="B6" s="19" t="s">
        <v>105</v>
      </c>
      <c r="C6" s="19"/>
      <c r="D6" s="20"/>
      <c r="E6" s="21"/>
      <c r="F6" s="7" t="s">
        <v>106</v>
      </c>
      <c r="G6" s="49">
        <f>G8-G11</f>
        <v>166.83986723684211</v>
      </c>
      <c r="H6" s="6" t="s">
        <v>94</v>
      </c>
      <c r="I6" s="39" t="s">
        <v>107</v>
      </c>
    </row>
    <row r="7" spans="1:9" ht="18.75" customHeight="1" thickBot="1" x14ac:dyDescent="0.25">
      <c r="A7" s="26" t="s">
        <v>108</v>
      </c>
      <c r="B7" s="28"/>
      <c r="C7" s="28"/>
      <c r="D7" s="28"/>
      <c r="E7" s="29"/>
      <c r="F7" s="29"/>
      <c r="G7" s="29"/>
      <c r="H7" s="29"/>
      <c r="I7" s="30"/>
    </row>
    <row r="8" spans="1:9" ht="18.75" customHeight="1" thickBot="1" x14ac:dyDescent="0.25">
      <c r="A8" s="32"/>
      <c r="B8" s="22" t="s">
        <v>109</v>
      </c>
      <c r="C8" s="23"/>
      <c r="D8" s="24"/>
      <c r="E8" s="24"/>
      <c r="F8" s="7" t="s">
        <v>106</v>
      </c>
      <c r="G8" s="51">
        <f>G9</f>
        <v>3336.7973447368422</v>
      </c>
      <c r="H8" s="6" t="s">
        <v>94</v>
      </c>
      <c r="I8" s="39" t="s">
        <v>110</v>
      </c>
    </row>
    <row r="9" spans="1:9" ht="18.75" customHeight="1" x14ac:dyDescent="0.2">
      <c r="A9" s="32"/>
      <c r="B9" s="22"/>
      <c r="C9" s="16" t="s">
        <v>109</v>
      </c>
      <c r="D9" s="17"/>
      <c r="E9" s="18"/>
      <c r="F9" s="7" t="s">
        <v>106</v>
      </c>
      <c r="G9" s="50">
        <f>'AM005_MPS(input_separate)'!S27</f>
        <v>3336.7973447368422</v>
      </c>
      <c r="H9" s="6" t="s">
        <v>94</v>
      </c>
      <c r="I9" s="39" t="s">
        <v>110</v>
      </c>
    </row>
    <row r="10" spans="1:9" ht="18.75" customHeight="1" thickBot="1" x14ac:dyDescent="0.25">
      <c r="A10" s="33" t="s">
        <v>111</v>
      </c>
      <c r="B10" s="34"/>
      <c r="C10" s="34"/>
      <c r="D10" s="34"/>
      <c r="E10" s="35"/>
      <c r="F10" s="29"/>
      <c r="G10" s="29"/>
      <c r="H10" s="29"/>
      <c r="I10" s="30"/>
    </row>
    <row r="11" spans="1:9" ht="18.75" customHeight="1" thickBot="1" x14ac:dyDescent="0.25">
      <c r="A11" s="32"/>
      <c r="B11" s="25" t="s">
        <v>112</v>
      </c>
      <c r="C11" s="25"/>
      <c r="D11" s="25"/>
      <c r="E11" s="24"/>
      <c r="F11" s="7" t="s">
        <v>106</v>
      </c>
      <c r="G11" s="51">
        <f>G12</f>
        <v>3169.9574775000001</v>
      </c>
      <c r="H11" s="8" t="s">
        <v>113</v>
      </c>
      <c r="I11" s="40" t="s">
        <v>114</v>
      </c>
    </row>
    <row r="12" spans="1:9" ht="18.75" customHeight="1" x14ac:dyDescent="0.2">
      <c r="A12" s="27"/>
      <c r="B12" s="41"/>
      <c r="C12" s="42" t="s">
        <v>115</v>
      </c>
      <c r="D12" s="47"/>
      <c r="E12" s="48"/>
      <c r="F12" s="43" t="s">
        <v>106</v>
      </c>
      <c r="G12" s="52">
        <f>'AM005_MPS(input_separate)'!T27</f>
        <v>3169.9574775000001</v>
      </c>
      <c r="H12" s="44" t="s">
        <v>113</v>
      </c>
      <c r="I12" s="45" t="s">
        <v>114</v>
      </c>
    </row>
    <row r="13" spans="1:9" x14ac:dyDescent="0.2">
      <c r="F13" s="9"/>
      <c r="G13" s="10"/>
      <c r="H13" s="10"/>
    </row>
    <row r="14" spans="1:9" ht="21.75" customHeight="1" x14ac:dyDescent="0.2">
      <c r="E14" s="1" t="s">
        <v>116</v>
      </c>
    </row>
    <row r="15" spans="1:9" ht="21.75" customHeight="1" x14ac:dyDescent="0.2">
      <c r="E15" s="130" t="s">
        <v>170</v>
      </c>
      <c r="F15" s="131">
        <v>5.9</v>
      </c>
      <c r="G15" s="37" t="s">
        <v>117</v>
      </c>
      <c r="H15" s="5"/>
      <c r="I15" s="46"/>
    </row>
    <row r="16" spans="1:9" ht="21.75" customHeight="1" x14ac:dyDescent="0.2">
      <c r="E16" s="132" t="s">
        <v>171</v>
      </c>
      <c r="F16" s="131">
        <v>6</v>
      </c>
      <c r="G16" s="37" t="s">
        <v>117</v>
      </c>
      <c r="H16" s="5"/>
    </row>
    <row r="17" spans="5:8" ht="21.75" customHeight="1" x14ac:dyDescent="0.2">
      <c r="E17" s="132" t="s">
        <v>172</v>
      </c>
      <c r="F17" s="133">
        <v>6.08</v>
      </c>
      <c r="G17" s="37" t="s">
        <v>117</v>
      </c>
      <c r="H17" s="5"/>
    </row>
    <row r="18" spans="5:8" x14ac:dyDescent="0.2">
      <c r="E18" s="11"/>
      <c r="F18" s="11"/>
    </row>
    <row r="19" spans="5:8" ht="21.75" customHeight="1" x14ac:dyDescent="0.2">
      <c r="E19" s="36" t="s">
        <v>118</v>
      </c>
      <c r="F19" s="37">
        <v>1.5</v>
      </c>
      <c r="G19" s="38" t="s">
        <v>65</v>
      </c>
    </row>
    <row r="20" spans="5:8" ht="21.75" customHeight="1" x14ac:dyDescent="0.2">
      <c r="E20" s="36" t="s">
        <v>119</v>
      </c>
      <c r="F20" s="37">
        <v>1.5</v>
      </c>
      <c r="G20" s="38" t="s">
        <v>65</v>
      </c>
    </row>
    <row r="21" spans="5:8" x14ac:dyDescent="0.2">
      <c r="E21" s="11"/>
      <c r="F21" s="11"/>
    </row>
  </sheetData>
  <sheetProtection algorithmName="SHA-512" hashValue="GbZiXvZN4mJv5qIqSKE4z9bqf81pOy0gwbw9j0OsaAWr8ADioW/y/QCT7CS25Ek1aQqRo/sqUIOqo/Om9l3Zpw==" saltValue="/hNN8GKnvB5HbrNkoDhmeg==" spinCount="100000" sheet="1" objects="1" scenarios="1"/>
  <mergeCells count="1">
    <mergeCell ref="A3:I3"/>
  </mergeCells>
  <phoneticPr fontId="4"/>
  <pageMargins left="0.70866141732283472" right="0.70866141732283472" top="0.74803149606299213" bottom="0.74803149606299213" header="0.31496062992125984" footer="0.31496062992125984"/>
  <pageSetup paperSize="9" scale="7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ColWidth="9" defaultRowHeight="13.2" x14ac:dyDescent="0.2"/>
  <cols>
    <col min="1" max="1" width="3.6640625" customWidth="1"/>
    <col min="2" max="2" width="36.33203125" customWidth="1"/>
    <col min="3" max="3" width="49.109375" customWidth="1"/>
  </cols>
  <sheetData>
    <row r="1" spans="1:3" ht="18" customHeight="1" x14ac:dyDescent="0.2">
      <c r="C1" s="129" t="str">
        <f>'AM005_MPS(input)'!K1</f>
        <v>Monitoring Spreadsheet: JCM_TH_AM005_ver03.0</v>
      </c>
    </row>
    <row r="2" spans="1:3" ht="18" customHeight="1" x14ac:dyDescent="0.2">
      <c r="C2" s="73" t="str">
        <f>'AM005_MPS(input)'!K2</f>
        <v>Reference Number:</v>
      </c>
    </row>
    <row r="3" spans="1:3" ht="24.75" customHeight="1" x14ac:dyDescent="0.2">
      <c r="A3" s="162" t="s">
        <v>120</v>
      </c>
      <c r="B3" s="162"/>
      <c r="C3" s="162"/>
    </row>
    <row r="5" spans="1:3" ht="21" customHeight="1" x14ac:dyDescent="0.2">
      <c r="B5" s="98" t="s">
        <v>121</v>
      </c>
      <c r="C5" s="98" t="s">
        <v>122</v>
      </c>
    </row>
    <row r="6" spans="1:3" ht="54.75" customHeight="1" x14ac:dyDescent="0.2">
      <c r="B6" s="99"/>
      <c r="C6" s="99"/>
    </row>
    <row r="7" spans="1:3" ht="54.75" customHeight="1" x14ac:dyDescent="0.2">
      <c r="B7" s="99"/>
      <c r="C7" s="99"/>
    </row>
    <row r="8" spans="1:3" ht="54.75" customHeight="1" x14ac:dyDescent="0.2">
      <c r="B8" s="99"/>
      <c r="C8" s="99"/>
    </row>
    <row r="9" spans="1:3" ht="54.75" customHeight="1" x14ac:dyDescent="0.2">
      <c r="B9" s="99"/>
      <c r="C9" s="99"/>
    </row>
    <row r="10" spans="1:3" ht="54.75" customHeight="1" x14ac:dyDescent="0.2">
      <c r="B10" s="99"/>
      <c r="C10" s="99"/>
    </row>
    <row r="11" spans="1:3" ht="54.75" customHeight="1" x14ac:dyDescent="0.2">
      <c r="B11" s="99"/>
      <c r="C11" s="99"/>
    </row>
    <row r="12" spans="1:3" ht="54.75" customHeight="1" x14ac:dyDescent="0.2">
      <c r="B12" s="99"/>
      <c r="C12" s="99"/>
    </row>
  </sheetData>
  <sheetProtection algorithmName="SHA-512" hashValue="qOJzwnTm++cD60L1wo4vf+b9Ia4izwxlhP1JkSNc9/ezjgZ1kSoD64AhKdC+daWfa8n8yri3WXHlczWLIrHoeg==" saltValue="YrQZbvQ/63j6rKe6CSU+4Q==" spinCount="100000" sheet="1" formatCells="0" formatRows="0" insertRows="0"/>
  <mergeCells count="1">
    <mergeCell ref="A3:C3"/>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36"/>
  <sheetViews>
    <sheetView showGridLines="0" view="pageBreakPreview" zoomScale="80" zoomScaleNormal="70" zoomScaleSheetLayoutView="80" workbookViewId="0"/>
  </sheetViews>
  <sheetFormatPr defaultColWidth="9" defaultRowHeight="13.8" x14ac:dyDescent="0.2"/>
  <cols>
    <col min="1" max="1" width="2.6640625" style="1" customWidth="1"/>
    <col min="2" max="3" width="11.6640625" style="1" customWidth="1"/>
    <col min="4" max="4" width="12.33203125" style="1" customWidth="1"/>
    <col min="5" max="5" width="26.6640625" style="1" customWidth="1"/>
    <col min="6" max="7" width="10.6640625" style="1" customWidth="1"/>
    <col min="8" max="8" width="11.6640625" style="1" customWidth="1"/>
    <col min="9" max="9" width="11.44140625" style="1" customWidth="1"/>
    <col min="10" max="10" width="60.6640625" style="1" customWidth="1"/>
    <col min="11" max="11" width="15.77734375" style="1" customWidth="1"/>
    <col min="12" max="12" width="17.44140625" style="1" customWidth="1"/>
    <col min="13" max="16384" width="9" style="1"/>
  </cols>
  <sheetData>
    <row r="1" spans="1:12" ht="18" customHeight="1" x14ac:dyDescent="0.2">
      <c r="L1" s="129" t="str">
        <f>'AM005_MPS(input)'!K1</f>
        <v>Monitoring Spreadsheet: JCM_TH_AM005_ver03.0</v>
      </c>
    </row>
    <row r="2" spans="1:12" ht="18" customHeight="1" x14ac:dyDescent="0.2">
      <c r="L2" s="14" t="str">
        <f>'AM005_MPS(input)'!K2</f>
        <v>Reference Number:</v>
      </c>
    </row>
    <row r="3" spans="1:12" ht="27.75" customHeight="1" x14ac:dyDescent="0.2">
      <c r="A3" s="53" t="s">
        <v>146</v>
      </c>
      <c r="B3" s="53"/>
      <c r="C3" s="54"/>
      <c r="D3" s="54"/>
      <c r="E3" s="54"/>
      <c r="F3" s="54"/>
      <c r="G3" s="54"/>
      <c r="H3" s="54"/>
      <c r="I3" s="54"/>
      <c r="J3" s="54"/>
      <c r="K3" s="54"/>
      <c r="L3" s="55"/>
    </row>
    <row r="5" spans="1:12" ht="18.75" customHeight="1" x14ac:dyDescent="0.2">
      <c r="A5" s="56" t="s">
        <v>147</v>
      </c>
      <c r="B5" s="56"/>
      <c r="C5" s="56"/>
    </row>
    <row r="6" spans="1:12" ht="18.75" customHeight="1" x14ac:dyDescent="0.2">
      <c r="A6" s="56"/>
      <c r="B6" s="57" t="s">
        <v>4</v>
      </c>
      <c r="C6" s="100" t="s">
        <v>5</v>
      </c>
      <c r="D6" s="57" t="s">
        <v>6</v>
      </c>
      <c r="E6" s="57" t="s">
        <v>7</v>
      </c>
      <c r="F6" s="57" t="s">
        <v>8</v>
      </c>
      <c r="G6" s="57" t="s">
        <v>9</v>
      </c>
      <c r="H6" s="57" t="s">
        <v>10</v>
      </c>
      <c r="I6" s="57" t="s">
        <v>11</v>
      </c>
      <c r="J6" s="57" t="s">
        <v>12</v>
      </c>
      <c r="K6" s="57" t="s">
        <v>13</v>
      </c>
      <c r="L6" s="57" t="s">
        <v>148</v>
      </c>
    </row>
    <row r="7" spans="1:12" s="58" customFormat="1" ht="39" customHeight="1" x14ac:dyDescent="0.2">
      <c r="B7" s="57" t="s">
        <v>149</v>
      </c>
      <c r="C7" s="100" t="s">
        <v>14</v>
      </c>
      <c r="D7" s="57" t="s">
        <v>15</v>
      </c>
      <c r="E7" s="57" t="s">
        <v>16</v>
      </c>
      <c r="F7" s="57" t="s">
        <v>150</v>
      </c>
      <c r="G7" s="57" t="s">
        <v>18</v>
      </c>
      <c r="H7" s="57" t="s">
        <v>19</v>
      </c>
      <c r="I7" s="57" t="s">
        <v>20</v>
      </c>
      <c r="J7" s="57" t="s">
        <v>21</v>
      </c>
      <c r="K7" s="57" t="s">
        <v>22</v>
      </c>
      <c r="L7" s="57" t="s">
        <v>23</v>
      </c>
    </row>
    <row r="8" spans="1:12" ht="288.75" customHeight="1" x14ac:dyDescent="0.2">
      <c r="B8" s="111"/>
      <c r="C8" s="101" t="s">
        <v>24</v>
      </c>
      <c r="D8" s="102" t="s">
        <v>25</v>
      </c>
      <c r="E8" s="61" t="s">
        <v>26</v>
      </c>
      <c r="F8" s="62" t="s">
        <v>27</v>
      </c>
      <c r="G8" s="63" t="s">
        <v>28</v>
      </c>
      <c r="H8" s="2" t="s">
        <v>29</v>
      </c>
      <c r="I8" s="2" t="s">
        <v>30</v>
      </c>
      <c r="J8" s="122" t="s">
        <v>151</v>
      </c>
      <c r="K8" s="3" t="s">
        <v>32</v>
      </c>
      <c r="L8" s="3" t="s">
        <v>152</v>
      </c>
    </row>
    <row r="9" spans="1:12" ht="77.25" customHeight="1" x14ac:dyDescent="0.2">
      <c r="B9" s="111"/>
      <c r="C9" s="101" t="s">
        <v>34</v>
      </c>
      <c r="D9" s="102" t="s">
        <v>35</v>
      </c>
      <c r="E9" s="60" t="s">
        <v>36</v>
      </c>
      <c r="F9" s="13"/>
      <c r="G9" s="65" t="s">
        <v>37</v>
      </c>
      <c r="H9" s="2" t="s">
        <v>38</v>
      </c>
      <c r="I9" s="2" t="s">
        <v>39</v>
      </c>
      <c r="J9" s="3" t="s">
        <v>40</v>
      </c>
      <c r="K9" s="3" t="s">
        <v>32</v>
      </c>
      <c r="L9" s="123" t="s">
        <v>153</v>
      </c>
    </row>
    <row r="10" spans="1:12" ht="293.25" customHeight="1" x14ac:dyDescent="0.2">
      <c r="B10" s="111"/>
      <c r="C10" s="101" t="s">
        <v>42</v>
      </c>
      <c r="D10" s="102" t="s">
        <v>43</v>
      </c>
      <c r="E10" s="60" t="s">
        <v>44</v>
      </c>
      <c r="F10" s="13"/>
      <c r="G10" s="63" t="s">
        <v>28</v>
      </c>
      <c r="H10" s="2" t="s">
        <v>29</v>
      </c>
      <c r="I10" s="2" t="s">
        <v>30</v>
      </c>
      <c r="J10" s="122" t="s">
        <v>151</v>
      </c>
      <c r="K10" s="3" t="s">
        <v>32</v>
      </c>
      <c r="L10" s="123" t="s">
        <v>154</v>
      </c>
    </row>
    <row r="11" spans="1:12" ht="17.25" customHeight="1" x14ac:dyDescent="0.2"/>
    <row r="12" spans="1:12" ht="17.25" customHeight="1" x14ac:dyDescent="0.2">
      <c r="A12" s="56" t="s">
        <v>155</v>
      </c>
      <c r="B12" s="56"/>
    </row>
    <row r="13" spans="1:12" ht="20.100000000000001" customHeight="1" x14ac:dyDescent="0.2">
      <c r="B13" s="168" t="s">
        <v>4</v>
      </c>
      <c r="C13" s="169"/>
      <c r="D13" s="153" t="s">
        <v>5</v>
      </c>
      <c r="E13" s="153"/>
      <c r="F13" s="57" t="s">
        <v>6</v>
      </c>
      <c r="G13" s="57" t="s">
        <v>7</v>
      </c>
      <c r="H13" s="153" t="s">
        <v>8</v>
      </c>
      <c r="I13" s="153"/>
      <c r="J13" s="153"/>
      <c r="K13" s="153" t="s">
        <v>9</v>
      </c>
      <c r="L13" s="153"/>
    </row>
    <row r="14" spans="1:12" ht="39" customHeight="1" x14ac:dyDescent="0.2">
      <c r="B14" s="168" t="s">
        <v>15</v>
      </c>
      <c r="C14" s="169"/>
      <c r="D14" s="153" t="s">
        <v>16</v>
      </c>
      <c r="E14" s="153"/>
      <c r="F14" s="57" t="s">
        <v>17</v>
      </c>
      <c r="G14" s="57" t="s">
        <v>18</v>
      </c>
      <c r="H14" s="153" t="s">
        <v>20</v>
      </c>
      <c r="I14" s="153"/>
      <c r="J14" s="153"/>
      <c r="K14" s="153" t="s">
        <v>23</v>
      </c>
      <c r="L14" s="153"/>
    </row>
    <row r="15" spans="1:12" ht="68.25" customHeight="1" x14ac:dyDescent="0.2">
      <c r="B15" s="170" t="s">
        <v>46</v>
      </c>
      <c r="C15" s="171"/>
      <c r="D15" s="145" t="s">
        <v>47</v>
      </c>
      <c r="E15" s="145"/>
      <c r="F15" s="110">
        <f>IF('AM005_MPS(input)'!E15&gt;0,'AM005_MPS(input)'!E15,"")</f>
        <v>0.48570000000000002</v>
      </c>
      <c r="G15" s="60" t="s">
        <v>48</v>
      </c>
      <c r="H15" s="164" t="str">
        <f>'AM005_MPS(input)'!G15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64"/>
      <c r="J15" s="164"/>
      <c r="K15" s="163" t="str">
        <f>IF('AM005_MPS(input)'!J15&gt;0,'AM005_MPS(input)'!J15,"")</f>
        <v/>
      </c>
      <c r="L15" s="163"/>
    </row>
    <row r="16" spans="1:12" ht="164.25" customHeight="1" x14ac:dyDescent="0.2">
      <c r="B16" s="172" t="s">
        <v>50</v>
      </c>
      <c r="C16" s="173"/>
      <c r="D16" s="145" t="s">
        <v>156</v>
      </c>
      <c r="E16" s="145"/>
      <c r="F16" s="64">
        <f>IF(ISERROR(3.6*(100/F25)*F27),0,3.6*(100/F25)*F27)</f>
        <v>0</v>
      </c>
      <c r="G16" s="65" t="s">
        <v>52</v>
      </c>
      <c r="H16" s="164" t="str">
        <f>'AM005_MPS(input)'!G16</f>
        <v>Power generation efficiency obtained from manufacturer's specification.</v>
      </c>
      <c r="I16" s="164"/>
      <c r="J16" s="164"/>
      <c r="K16" s="163" t="str">
        <f>IF('AM005_MPS(input)'!J16&gt;0,'AM005_MPS(input)'!J16,"")</f>
        <v>Calculated
In case of [ 3) Electricity directly supplied from small power producer (SPP) ], when project chiller may consume electricity supplied from more than 1 SPP, the project participant applies the CO2 emission factor with the lowest value.</v>
      </c>
      <c r="L16" s="163"/>
    </row>
    <row r="17" spans="1:12" ht="166.5" customHeight="1" x14ac:dyDescent="0.2">
      <c r="B17" s="172" t="s">
        <v>50</v>
      </c>
      <c r="C17" s="173"/>
      <c r="D17" s="145" t="s">
        <v>157</v>
      </c>
      <c r="E17" s="145"/>
      <c r="F17" s="64">
        <f>IF(ISERROR(F9*F26*F27/F10),0,F9*F26*F27/F10)</f>
        <v>0</v>
      </c>
      <c r="G17" s="65" t="s">
        <v>52</v>
      </c>
      <c r="H17" s="164" t="str">
        <f>'AM005_MPS(input)'!G17</f>
        <v>The power generation efficiency calculated from monitored data of the amount of fuel input for power generation and the amount of electricity generated.</v>
      </c>
      <c r="I17" s="164"/>
      <c r="J17" s="164"/>
      <c r="K17" s="163" t="str">
        <f>IF('AM005_MPS(input)'!J17&gt;0,'AM005_MPS(input)'!J17,"")</f>
        <v>Calculated
In case of [ 3) electricity directly supplied from small power producer (SPP) ], when project chiller may consume electricity supplied from more than 1 SPP, the project participant applies the CO2 emission factor with the lowest value.</v>
      </c>
      <c r="L17" s="163"/>
    </row>
    <row r="18" spans="1:12" ht="129.75" customHeight="1" x14ac:dyDescent="0.2">
      <c r="B18" s="172" t="s">
        <v>50</v>
      </c>
      <c r="C18" s="173"/>
      <c r="D18" s="145" t="s">
        <v>58</v>
      </c>
      <c r="E18" s="145"/>
      <c r="F18" s="110" t="str">
        <f>IF('AM005_MPS(input)'!E18&gt;0,'AM005_MPS(input)'!E18,"")</f>
        <v/>
      </c>
      <c r="G18" s="65" t="s">
        <v>52</v>
      </c>
      <c r="H18" s="164" t="str">
        <f>'AM005_MPS(input)'!G18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64"/>
      <c r="J18" s="164"/>
      <c r="K18" s="163" t="str">
        <f>IF('AM005_MPS(input)'!J18&gt;0,'AM005_MPS(input)'!J18,"")</f>
        <v/>
      </c>
      <c r="L18" s="163"/>
    </row>
    <row r="19" spans="1:12" ht="117.75" customHeight="1" x14ac:dyDescent="0.2">
      <c r="B19" s="172" t="s">
        <v>50</v>
      </c>
      <c r="C19" s="173"/>
      <c r="D19" s="145" t="s">
        <v>60</v>
      </c>
      <c r="E19" s="145"/>
      <c r="F19" s="110" t="str">
        <f>IF('AM005_MPS(input)'!E19&gt;0,'AM005_MPS(input)'!E19,"")</f>
        <v/>
      </c>
      <c r="G19" s="65" t="s">
        <v>52</v>
      </c>
      <c r="H19" s="176" t="s">
        <v>158</v>
      </c>
      <c r="I19" s="177"/>
      <c r="J19" s="178"/>
      <c r="K19" s="165" t="str">
        <f>IF('AM005_MPS(input)'!J19&gt;0,'AM005_MPS(input)'!J19,"")</f>
        <v>When project chiller may consume electricity supplied from more than 1 SPP, the project participant applies the CO2 emission factor with the lowest value.</v>
      </c>
      <c r="L19" s="166"/>
    </row>
    <row r="20" spans="1:12" ht="54.75" customHeight="1" x14ac:dyDescent="0.2">
      <c r="B20" s="170" t="s">
        <v>63</v>
      </c>
      <c r="C20" s="171"/>
      <c r="D20" s="141" t="s">
        <v>64</v>
      </c>
      <c r="E20" s="141"/>
      <c r="F20" s="113" t="str">
        <f>IF('AM005_MPS(input)'!E20&gt;0,'AM005_MPS(input)'!E20,"")</f>
        <v>-</v>
      </c>
      <c r="G20" s="60" t="s">
        <v>65</v>
      </c>
      <c r="H20" s="164" t="str">
        <f>'AM005_MPS(input)'!G20</f>
        <v>Specifications of project chiller i prepared for the quotation or factory acceptance test data by manufacturer</v>
      </c>
      <c r="I20" s="164"/>
      <c r="J20" s="164"/>
      <c r="K20" s="163" t="str">
        <f>IF('AM005_MPS(input)'!J20&gt;0,'AM005_MPS(input)'!J20,"")</f>
        <v>Input on "MPS
(input_separate)"</v>
      </c>
      <c r="L20" s="163"/>
    </row>
    <row r="21" spans="1:12" ht="54.75" customHeight="1" x14ac:dyDescent="0.2">
      <c r="B21" s="170" t="s">
        <v>67</v>
      </c>
      <c r="C21" s="171"/>
      <c r="D21" s="141" t="s">
        <v>68</v>
      </c>
      <c r="E21" s="141"/>
      <c r="F21" s="113" t="str">
        <f>IF('AM005_MPS(input)'!E21&gt;0,'AM005_MPS(input)'!E21,"")</f>
        <v>-</v>
      </c>
      <c r="G21" s="60" t="s">
        <v>65</v>
      </c>
      <c r="H21" s="164" t="str">
        <f>'AM005_MPS(input)'!G21</f>
        <v>Specifications of project chiller i prepared for the quotation or factory acceptance test data by manufacturer</v>
      </c>
      <c r="I21" s="164"/>
      <c r="J21" s="164"/>
      <c r="K21" s="163" t="str">
        <f>IF('AM005_MPS(input)'!J21&gt;0,'AM005_MPS(input)'!J21,"")</f>
        <v>Input on "MPS
(input_separate)"</v>
      </c>
      <c r="L21" s="163"/>
    </row>
    <row r="22" spans="1:12" ht="54.75" customHeight="1" x14ac:dyDescent="0.2">
      <c r="B22" s="170" t="s">
        <v>69</v>
      </c>
      <c r="C22" s="171"/>
      <c r="D22" s="141" t="s">
        <v>70</v>
      </c>
      <c r="E22" s="141"/>
      <c r="F22" s="113" t="str">
        <f>IF('AM005_MPS(input)'!E22&gt;0,'AM005_MPS(input)'!E22,"")</f>
        <v>-</v>
      </c>
      <c r="G22" s="109" t="s">
        <v>27</v>
      </c>
      <c r="H22" s="164" t="str">
        <f>'AM005_MPS(input)'!G22</f>
        <v>Selected from the default values set in the methodology</v>
      </c>
      <c r="I22" s="164"/>
      <c r="J22" s="164"/>
      <c r="K22" s="163" t="str">
        <f>IF('AM005_MPS(input)'!J22&gt;0,'AM005_MPS(input)'!J22,"")</f>
        <v>Input on "MPS
(input_separate)"</v>
      </c>
      <c r="L22" s="163"/>
    </row>
    <row r="23" spans="1:12" ht="54.75" customHeight="1" x14ac:dyDescent="0.2">
      <c r="B23" s="170" t="s">
        <v>72</v>
      </c>
      <c r="C23" s="171"/>
      <c r="D23" s="141" t="s">
        <v>73</v>
      </c>
      <c r="E23" s="141"/>
      <c r="F23" s="113" t="str">
        <f>IF('AM005_MPS(input)'!E23&gt;0,'AM005_MPS(input)'!E23,"")</f>
        <v>-</v>
      </c>
      <c r="G23" s="109" t="s">
        <v>27</v>
      </c>
      <c r="H23" s="164" t="str">
        <f>'AM005_MPS(input)'!G23</f>
        <v>Specifications of project chiller i prepared for the quotation or factory acceptance test data by manufacturer</v>
      </c>
      <c r="I23" s="164"/>
      <c r="J23" s="164"/>
      <c r="K23" s="163" t="str">
        <f>IF('AM005_MPS(input)'!J23&gt;0,'AM005_MPS(input)'!J23,"")</f>
        <v>Input on "MPS
(input_separate)"</v>
      </c>
      <c r="L23" s="163"/>
    </row>
    <row r="24" spans="1:12" ht="54.75" customHeight="1" x14ac:dyDescent="0.2">
      <c r="B24" s="170" t="s">
        <v>74</v>
      </c>
      <c r="C24" s="171"/>
      <c r="D24" s="141" t="s">
        <v>75</v>
      </c>
      <c r="E24" s="141"/>
      <c r="F24" s="113" t="str">
        <f>IF('AM005_MPS(input)'!E24&gt;0,'AM005_MPS(input)'!E24,"")</f>
        <v>-</v>
      </c>
      <c r="G24" s="109" t="s">
        <v>27</v>
      </c>
      <c r="H24" s="164" t="str">
        <f>'AM005_MPS(input)'!G24</f>
        <v>Calculated with the following equation;
COPPJ,tc,i= COPPJ,i × [(Tcooling-out,i - Tchilled-out,i + TDchilled + TDcooling) ÷ (37 - 7 + TDchilled + TDcooling)]</v>
      </c>
      <c r="I24" s="164"/>
      <c r="J24" s="164"/>
      <c r="K24" s="163" t="str">
        <f>IF('AM005_MPS(input)'!J24&gt;0,'AM005_MPS(input)'!J24,"")</f>
        <v/>
      </c>
      <c r="L24" s="163"/>
    </row>
    <row r="25" spans="1:12" ht="54.75" customHeight="1" x14ac:dyDescent="0.2">
      <c r="B25" s="170" t="s">
        <v>77</v>
      </c>
      <c r="C25" s="171"/>
      <c r="D25" s="141" t="s">
        <v>78</v>
      </c>
      <c r="E25" s="141"/>
      <c r="F25" s="114" t="str">
        <f>IF('AM005_MPS(input)'!E25&gt;0,'AM005_MPS(input)'!E25,"")</f>
        <v/>
      </c>
      <c r="G25" s="66" t="s">
        <v>79</v>
      </c>
      <c r="H25" s="164" t="str">
        <f>'AM005_MPS(input)'!G25</f>
        <v>Specification of the captive power generation system provided by the manufacturer</v>
      </c>
      <c r="I25" s="164"/>
      <c r="J25" s="164"/>
      <c r="K25" s="167" t="str">
        <f>IF('AM005_MPS(input)'!J25&gt;0,'AM005_MPS(input)'!J25,"")</f>
        <v>For option a) of 2) captive electricity; option b) of 3) electricity directly supplied from SPP.</v>
      </c>
      <c r="L25" s="167"/>
    </row>
    <row r="26" spans="1:12" ht="92.25" customHeight="1" x14ac:dyDescent="0.2">
      <c r="B26" s="170" t="s">
        <v>82</v>
      </c>
      <c r="C26" s="171"/>
      <c r="D26" s="141" t="s">
        <v>83</v>
      </c>
      <c r="E26" s="141"/>
      <c r="F26" s="114" t="str">
        <f>IF('AM005_MPS(input)'!E26&gt;0,'AM005_MPS(input)'!E26,"")</f>
        <v/>
      </c>
      <c r="G26" s="124" t="s">
        <v>84</v>
      </c>
      <c r="H26" s="164" t="str">
        <f>'AM005_MPS(input)'!G26</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6" s="164"/>
      <c r="J26" s="164"/>
      <c r="K26" s="167" t="str">
        <f>IF('AM005_MPS(input)'!J26&gt;0,'AM005_MPS(input)'!J26,"")</f>
        <v>For option b) of 2) captive electricity; option c) of 3) electricity directly supplied from SPP.</v>
      </c>
      <c r="L26" s="167"/>
    </row>
    <row r="27" spans="1:12" ht="94.5" customHeight="1" x14ac:dyDescent="0.2">
      <c r="B27" s="170" t="s">
        <v>87</v>
      </c>
      <c r="C27" s="171"/>
      <c r="D27" s="141" t="s">
        <v>88</v>
      </c>
      <c r="E27" s="141"/>
      <c r="F27" s="115" t="str">
        <f>IF('AM005_MPS(input)'!E27&gt;0,'AM005_MPS(input)'!E27,"")</f>
        <v/>
      </c>
      <c r="G27" s="66" t="s">
        <v>89</v>
      </c>
      <c r="H27" s="164" t="str">
        <f>'AM005_MPS(input)'!G27</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7" s="164"/>
      <c r="J27" s="164"/>
      <c r="K27" s="167" t="str">
        <f>IF('AM005_MPS(input)'!J27&gt;0,'AM005_MPS(input)'!J27,"")</f>
        <v>For options a); b) of 2) captive electricity; options b); c) of 3) electricity directly supplied from SPP.</v>
      </c>
      <c r="L27" s="167"/>
    </row>
    <row r="28" spans="1:12" ht="6.75" customHeight="1" x14ac:dyDescent="0.2"/>
    <row r="29" spans="1:12" ht="18.75" customHeight="1" x14ac:dyDescent="0.2">
      <c r="A29" s="56" t="s">
        <v>159</v>
      </c>
      <c r="B29" s="56"/>
      <c r="C29" s="56"/>
    </row>
    <row r="30" spans="1:12" ht="16.8" thickBot="1" x14ac:dyDescent="0.25">
      <c r="B30" s="153" t="s">
        <v>149</v>
      </c>
      <c r="C30" s="153"/>
      <c r="D30" s="179" t="s">
        <v>93</v>
      </c>
      <c r="E30" s="180"/>
      <c r="F30" s="67" t="s">
        <v>18</v>
      </c>
    </row>
    <row r="31" spans="1:12" ht="16.8" thickBot="1" x14ac:dyDescent="0.25">
      <c r="B31" s="174"/>
      <c r="C31" s="175"/>
      <c r="D31" s="149">
        <f>ROUNDDOWN('AM005_MRS(calc_process)'!G6,0)</f>
        <v>0</v>
      </c>
      <c r="E31" s="150"/>
      <c r="F31" s="18" t="s">
        <v>94</v>
      </c>
    </row>
    <row r="32" spans="1:12" ht="20.100000000000001" customHeight="1" x14ac:dyDescent="0.2">
      <c r="G32" s="68"/>
      <c r="H32" s="68"/>
    </row>
    <row r="33" spans="1:11" ht="18.75" customHeight="1" x14ac:dyDescent="0.2">
      <c r="A33" s="56" t="s">
        <v>95</v>
      </c>
      <c r="B33" s="56"/>
    </row>
    <row r="34" spans="1:11" ht="18" customHeight="1" x14ac:dyDescent="0.2">
      <c r="B34" s="69" t="s">
        <v>96</v>
      </c>
      <c r="C34" s="116" t="s">
        <v>97</v>
      </c>
      <c r="D34" s="117"/>
      <c r="E34" s="117"/>
      <c r="F34" s="117"/>
      <c r="G34" s="117"/>
      <c r="H34" s="117"/>
      <c r="I34" s="117"/>
      <c r="J34" s="118"/>
      <c r="K34" s="70"/>
    </row>
    <row r="35" spans="1:11" ht="18" customHeight="1" x14ac:dyDescent="0.2">
      <c r="B35" s="69" t="s">
        <v>38</v>
      </c>
      <c r="C35" s="116" t="s">
        <v>98</v>
      </c>
      <c r="D35" s="117"/>
      <c r="E35" s="117"/>
      <c r="F35" s="117"/>
      <c r="G35" s="117"/>
      <c r="H35" s="117"/>
      <c r="I35" s="117"/>
      <c r="J35" s="118"/>
      <c r="K35" s="70"/>
    </row>
    <row r="36" spans="1:11" ht="18" customHeight="1" x14ac:dyDescent="0.2">
      <c r="B36" s="69" t="s">
        <v>29</v>
      </c>
      <c r="C36" s="116" t="s">
        <v>99</v>
      </c>
      <c r="D36" s="117"/>
      <c r="E36" s="117"/>
      <c r="F36" s="117"/>
      <c r="G36" s="117"/>
      <c r="H36" s="117"/>
      <c r="I36" s="117"/>
      <c r="J36" s="118"/>
      <c r="K36" s="70"/>
    </row>
  </sheetData>
  <sheetProtection algorithmName="SHA-512" hashValue="X1PGp+ck8tPHyxxp6661bcJnIlu73/i1JRK+JsWDs/pwdtTme2buLv9dT9Swn/YfvVUXrEq41MlJpUegCfdPNg==" saltValue="oySjjsuiPLNjfisstVLzLg==" spinCount="100000" sheet="1" formatCells="0" formatRows="0"/>
  <mergeCells count="64">
    <mergeCell ref="B19:C19"/>
    <mergeCell ref="D19:E19"/>
    <mergeCell ref="H19:J19"/>
    <mergeCell ref="B24:C24"/>
    <mergeCell ref="D30:E30"/>
    <mergeCell ref="B25:C25"/>
    <mergeCell ref="B26:C26"/>
    <mergeCell ref="B27:C27"/>
    <mergeCell ref="B30:C30"/>
    <mergeCell ref="D27:E27"/>
    <mergeCell ref="H27:J27"/>
    <mergeCell ref="D31:E31"/>
    <mergeCell ref="B13:C13"/>
    <mergeCell ref="B14:C14"/>
    <mergeCell ref="B15:C15"/>
    <mergeCell ref="B16:C16"/>
    <mergeCell ref="B17:C17"/>
    <mergeCell ref="D26:E26"/>
    <mergeCell ref="D22:E22"/>
    <mergeCell ref="D17:E17"/>
    <mergeCell ref="D13:E13"/>
    <mergeCell ref="B31:C31"/>
    <mergeCell ref="B18:C18"/>
    <mergeCell ref="B20:C20"/>
    <mergeCell ref="B21:C21"/>
    <mergeCell ref="B22:C22"/>
    <mergeCell ref="B23:C23"/>
    <mergeCell ref="K27:L27"/>
    <mergeCell ref="D24:E24"/>
    <mergeCell ref="H24:J24"/>
    <mergeCell ref="K24:L24"/>
    <mergeCell ref="D25:E25"/>
    <mergeCell ref="H25:J25"/>
    <mergeCell ref="K25:L25"/>
    <mergeCell ref="H26:J26"/>
    <mergeCell ref="K19:L19"/>
    <mergeCell ref="K17:L17"/>
    <mergeCell ref="D18:E18"/>
    <mergeCell ref="H18:J18"/>
    <mergeCell ref="K26:L26"/>
    <mergeCell ref="K22:L22"/>
    <mergeCell ref="D23:E23"/>
    <mergeCell ref="H23:J23"/>
    <mergeCell ref="K23:L23"/>
    <mergeCell ref="D20:E20"/>
    <mergeCell ref="H20:J20"/>
    <mergeCell ref="K20:L20"/>
    <mergeCell ref="D21:E21"/>
    <mergeCell ref="H21:J21"/>
    <mergeCell ref="K21:L21"/>
    <mergeCell ref="H22:J22"/>
    <mergeCell ref="H13:J13"/>
    <mergeCell ref="K13:L13"/>
    <mergeCell ref="D14:E14"/>
    <mergeCell ref="H14:J14"/>
    <mergeCell ref="K14:L14"/>
    <mergeCell ref="K18:L18"/>
    <mergeCell ref="D15:E15"/>
    <mergeCell ref="H15:J15"/>
    <mergeCell ref="K15:L15"/>
    <mergeCell ref="D16:E16"/>
    <mergeCell ref="H16:J16"/>
    <mergeCell ref="K16:L16"/>
    <mergeCell ref="H17:J17"/>
  </mergeCells>
  <phoneticPr fontId="5"/>
  <pageMargins left="0.70866141732283472" right="0.70866141732283472" top="0.74803149606299213" bottom="0.74803149606299213" header="0.31496062992125984" footer="0.31496062992125984"/>
  <pageSetup paperSize="9" scale="63" fitToHeight="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U27"/>
  <sheetViews>
    <sheetView showGridLines="0" view="pageBreakPreview" zoomScale="80" zoomScaleNormal="85" zoomScaleSheetLayoutView="80" workbookViewId="0"/>
  </sheetViews>
  <sheetFormatPr defaultColWidth="9" defaultRowHeight="13.8" x14ac:dyDescent="0.2"/>
  <cols>
    <col min="1" max="1" width="12" style="72" customWidth="1"/>
    <col min="2" max="2" width="10" style="72" bestFit="1" customWidth="1"/>
    <col min="3" max="6" width="13.77734375" style="72" customWidth="1"/>
    <col min="7" max="10" width="25.77734375" style="72" customWidth="1"/>
    <col min="11" max="21" width="13.77734375" style="72" customWidth="1"/>
    <col min="22" max="16384" width="9" style="72"/>
  </cols>
  <sheetData>
    <row r="1" spans="1:21" x14ac:dyDescent="0.2">
      <c r="U1" s="129" t="str">
        <f>'AM005_MPS(input)'!K1</f>
        <v>Monitoring Spreadsheet: JCM_TH_AM005_ver03.0</v>
      </c>
    </row>
    <row r="2" spans="1:21" x14ac:dyDescent="0.2">
      <c r="U2" s="73" t="str">
        <f>'AM005_MPS(input)'!K2</f>
        <v>Reference Number:</v>
      </c>
    </row>
    <row r="3" spans="1:21" s="75" customFormat="1" ht="27.6" customHeight="1" x14ac:dyDescent="0.2">
      <c r="A3" s="74"/>
      <c r="B3" s="74"/>
      <c r="C3" s="154" t="s">
        <v>160</v>
      </c>
      <c r="D3" s="155"/>
      <c r="E3" s="156"/>
      <c r="F3" s="154" t="s">
        <v>161</v>
      </c>
      <c r="G3" s="155"/>
      <c r="H3" s="155"/>
      <c r="I3" s="155"/>
      <c r="J3" s="155"/>
      <c r="K3" s="155"/>
      <c r="L3" s="155"/>
      <c r="M3" s="155"/>
      <c r="N3" s="155"/>
      <c r="O3" s="155"/>
      <c r="P3" s="155"/>
      <c r="Q3" s="155"/>
      <c r="R3" s="156"/>
      <c r="S3" s="157" t="s">
        <v>162</v>
      </c>
      <c r="T3" s="158"/>
      <c r="U3" s="159"/>
    </row>
    <row r="4" spans="1:21" ht="16.2" x14ac:dyDescent="0.2">
      <c r="A4" s="76" t="s">
        <v>126</v>
      </c>
      <c r="B4" s="105" t="s">
        <v>127</v>
      </c>
      <c r="C4" s="106" t="s">
        <v>25</v>
      </c>
      <c r="D4" s="102" t="s">
        <v>35</v>
      </c>
      <c r="E4" s="102" t="s">
        <v>43</v>
      </c>
      <c r="F4" s="103" t="s">
        <v>46</v>
      </c>
      <c r="G4" s="103" t="s">
        <v>46</v>
      </c>
      <c r="H4" s="103" t="s">
        <v>46</v>
      </c>
      <c r="I4" s="104" t="s">
        <v>50</v>
      </c>
      <c r="J4" s="104" t="s">
        <v>50</v>
      </c>
      <c r="K4" s="103" t="s">
        <v>63</v>
      </c>
      <c r="L4" s="103" t="s">
        <v>67</v>
      </c>
      <c r="M4" s="103" t="s">
        <v>69</v>
      </c>
      <c r="N4" s="103" t="s">
        <v>72</v>
      </c>
      <c r="O4" s="103" t="s">
        <v>74</v>
      </c>
      <c r="P4" s="103" t="s">
        <v>77</v>
      </c>
      <c r="Q4" s="103" t="s">
        <v>82</v>
      </c>
      <c r="R4" s="103" t="s">
        <v>87</v>
      </c>
      <c r="S4" s="106" t="s">
        <v>128</v>
      </c>
      <c r="T4" s="106" t="s">
        <v>129</v>
      </c>
      <c r="U4" s="106" t="s">
        <v>130</v>
      </c>
    </row>
    <row r="5" spans="1:21" ht="247.5" customHeight="1" x14ac:dyDescent="0.2">
      <c r="A5" s="76" t="s">
        <v>131</v>
      </c>
      <c r="B5" s="77" t="s">
        <v>132</v>
      </c>
      <c r="C5" s="60" t="s">
        <v>26</v>
      </c>
      <c r="D5" s="78" t="s">
        <v>133</v>
      </c>
      <c r="E5" s="79" t="s">
        <v>134</v>
      </c>
      <c r="F5" s="125" t="s">
        <v>47</v>
      </c>
      <c r="G5" s="81" t="s">
        <v>163</v>
      </c>
      <c r="H5" s="81" t="s">
        <v>164</v>
      </c>
      <c r="I5" s="81" t="s">
        <v>165</v>
      </c>
      <c r="J5" s="81" t="s">
        <v>138</v>
      </c>
      <c r="K5" s="80" t="s">
        <v>64</v>
      </c>
      <c r="L5" s="80" t="s">
        <v>68</v>
      </c>
      <c r="M5" s="80" t="s">
        <v>70</v>
      </c>
      <c r="N5" s="80" t="s">
        <v>73</v>
      </c>
      <c r="O5" s="80" t="s">
        <v>75</v>
      </c>
      <c r="P5" s="80" t="s">
        <v>78</v>
      </c>
      <c r="Q5" s="80" t="s">
        <v>83</v>
      </c>
      <c r="R5" s="82" t="s">
        <v>88</v>
      </c>
      <c r="S5" s="78" t="s">
        <v>139</v>
      </c>
      <c r="T5" s="126" t="s">
        <v>166</v>
      </c>
      <c r="U5" s="78" t="s">
        <v>141</v>
      </c>
    </row>
    <row r="6" spans="1:21" ht="27.6" x14ac:dyDescent="0.2">
      <c r="A6" s="76" t="s">
        <v>142</v>
      </c>
      <c r="B6" s="107" t="s">
        <v>117</v>
      </c>
      <c r="C6" s="103" t="s">
        <v>28</v>
      </c>
      <c r="D6" s="108" t="s">
        <v>37</v>
      </c>
      <c r="E6" s="103" t="s">
        <v>28</v>
      </c>
      <c r="F6" s="102" t="s">
        <v>48</v>
      </c>
      <c r="G6" s="102" t="s">
        <v>48</v>
      </c>
      <c r="H6" s="102" t="s">
        <v>48</v>
      </c>
      <c r="I6" s="108" t="s">
        <v>52</v>
      </c>
      <c r="J6" s="108" t="s">
        <v>52</v>
      </c>
      <c r="K6" s="102" t="s">
        <v>65</v>
      </c>
      <c r="L6" s="102" t="s">
        <v>65</v>
      </c>
      <c r="M6" s="109" t="s">
        <v>27</v>
      </c>
      <c r="N6" s="109" t="s">
        <v>27</v>
      </c>
      <c r="O6" s="109" t="s">
        <v>27</v>
      </c>
      <c r="P6" s="109" t="s">
        <v>79</v>
      </c>
      <c r="Q6" s="108" t="s">
        <v>37</v>
      </c>
      <c r="R6" s="109" t="s">
        <v>89</v>
      </c>
      <c r="S6" s="107" t="s">
        <v>143</v>
      </c>
      <c r="T6" s="127" t="s">
        <v>167</v>
      </c>
      <c r="U6" s="107" t="s">
        <v>143</v>
      </c>
    </row>
    <row r="7" spans="1:21" x14ac:dyDescent="0.2">
      <c r="A7" s="160" t="s">
        <v>168</v>
      </c>
      <c r="B7" s="12">
        <v>1</v>
      </c>
      <c r="C7" s="91"/>
      <c r="D7" s="89">
        <f>'AM005_MRS(input)'!$F$9</f>
        <v>0</v>
      </c>
      <c r="E7" s="90">
        <f>'AM005_MRS(input)'!$F$10</f>
        <v>0</v>
      </c>
      <c r="F7" s="86">
        <f>'AM005_MRS(input)'!$F$15</f>
        <v>0.48570000000000002</v>
      </c>
      <c r="G7" s="87">
        <f>'AM005_MRS(input)'!$F$16</f>
        <v>0</v>
      </c>
      <c r="H7" s="87">
        <f>'AM005_MRS(input)'!$F$17</f>
        <v>0</v>
      </c>
      <c r="I7" s="88" t="str">
        <f>'AM005_MRS(input)'!$F$18</f>
        <v/>
      </c>
      <c r="J7" s="88" t="str">
        <f>'AM005_MRS(input)'!$F$19</f>
        <v/>
      </c>
      <c r="K7" s="112">
        <f>'AM005_MPS(input_separate)'!K7</f>
        <v>37</v>
      </c>
      <c r="L7" s="112">
        <f>'AM005_MPS(input_separate)'!L7</f>
        <v>7</v>
      </c>
      <c r="M7" s="97">
        <f>'AM005_MPS(input_separate)'!M7</f>
        <v>6.08</v>
      </c>
      <c r="N7" s="97">
        <f>'AM005_MPS(input_separate)'!N7</f>
        <v>6.4</v>
      </c>
      <c r="O7" s="93">
        <f>N7*((K7-L7+'AM005_MRS(calc_process)'!$F$19+'AM005_MRS(calc_process)'!$F$20)/(37-7+'AM005_MRS(calc_process)'!$F$19+'AM005_MRS(calc_process)'!$F$20))</f>
        <v>6.4</v>
      </c>
      <c r="P7" s="93" t="str">
        <f>'AM005_MRS(input)'!$F$25</f>
        <v/>
      </c>
      <c r="Q7" s="93" t="str">
        <f>'AM005_MRS(input)'!$F$26</f>
        <v/>
      </c>
      <c r="R7" s="94" t="str">
        <f>'AM005_MRS(input)'!$F$27</f>
        <v/>
      </c>
      <c r="S7" s="95">
        <f>IF(ISERROR(C7*(O7/M7)*SMALL(F7:J7,COUNTIF(F7:J7,0)+1)),0,(C7*(O7/M7)*SMALL(F7:J7,COUNTIF(F7:J7,0)+1)))</f>
        <v>0</v>
      </c>
      <c r="T7" s="95">
        <f>IF(ISERROR(C7*SMALL(F7:J7,COUNTIF(F7:J7,0)+1)),0,(C7*SMALL(F7:J7,COUNTIF(F7:J7,0)+1)))</f>
        <v>0</v>
      </c>
      <c r="U7" s="96">
        <f>S7-T7</f>
        <v>0</v>
      </c>
    </row>
    <row r="8" spans="1:21" x14ac:dyDescent="0.2">
      <c r="A8" s="160"/>
      <c r="B8" s="12">
        <v>2</v>
      </c>
      <c r="C8" s="91"/>
      <c r="D8" s="89">
        <f>'AM005_MRS(input)'!$F$9</f>
        <v>0</v>
      </c>
      <c r="E8" s="90">
        <f>'AM005_MRS(input)'!$F$10</f>
        <v>0</v>
      </c>
      <c r="F8" s="86">
        <f>'AM005_MRS(input)'!$F$15</f>
        <v>0.48570000000000002</v>
      </c>
      <c r="G8" s="87">
        <f>'AM005_MRS(input)'!$F$16</f>
        <v>0</v>
      </c>
      <c r="H8" s="87">
        <f>'AM005_MRS(input)'!$F$17</f>
        <v>0</v>
      </c>
      <c r="I8" s="88" t="str">
        <f>'AM005_MRS(input)'!$F$18</f>
        <v/>
      </c>
      <c r="J8" s="88" t="str">
        <f>'AM005_MRS(input)'!$F$19</f>
        <v/>
      </c>
      <c r="K8" s="112">
        <f>'AM005_MPS(input_separate)'!K8</f>
        <v>0</v>
      </c>
      <c r="L8" s="112">
        <f>'AM005_MPS(input_separate)'!L8</f>
        <v>0</v>
      </c>
      <c r="M8" s="97">
        <f>'AM005_MPS(input_separate)'!M8</f>
        <v>0</v>
      </c>
      <c r="N8" s="97">
        <f>'AM005_MPS(input_separate)'!N8</f>
        <v>0</v>
      </c>
      <c r="O8" s="93">
        <f>N8*((K8-L8+'AM005_MRS(calc_process)'!$F$19+'AM005_MRS(calc_process)'!$F$20)/(37-7+'AM005_MRS(calc_process)'!$F$19+'AM005_MRS(calc_process)'!$F$20))</f>
        <v>0</v>
      </c>
      <c r="P8" s="93" t="str">
        <f>'AM005_MRS(input)'!$F$25</f>
        <v/>
      </c>
      <c r="Q8" s="93" t="str">
        <f>'AM005_MRS(input)'!$F$26</f>
        <v/>
      </c>
      <c r="R8" s="94" t="str">
        <f>'AM005_MRS(input)'!$F$27</f>
        <v/>
      </c>
      <c r="S8" s="95">
        <f t="shared" ref="S8:S26" si="0">IF(ISERROR(C8*(O8/M8)*SMALL(F8:J8,COUNTIF(F8:J8,0)+1)),0,(C8*(O8/M8)*SMALL(F8:J8,COUNTIF(F8:J8,0)+1)))</f>
        <v>0</v>
      </c>
      <c r="T8" s="95">
        <f t="shared" ref="T8:T26" si="1">IF(ISERROR(C8*SMALL(F8:J8,COUNTIF(F8:J8,0)+1)),0,(C8*SMALL(F8:J8,COUNTIF(F8:J8,0)+1)))</f>
        <v>0</v>
      </c>
      <c r="U8" s="96">
        <f t="shared" ref="U8:U26" si="2">S8-T8</f>
        <v>0</v>
      </c>
    </row>
    <row r="9" spans="1:21" x14ac:dyDescent="0.2">
      <c r="A9" s="160"/>
      <c r="B9" s="12">
        <v>3</v>
      </c>
      <c r="C9" s="91"/>
      <c r="D9" s="89">
        <f>'AM005_MRS(input)'!$F$9</f>
        <v>0</v>
      </c>
      <c r="E9" s="90">
        <f>'AM005_MRS(input)'!$F$10</f>
        <v>0</v>
      </c>
      <c r="F9" s="86">
        <f>'AM005_MRS(input)'!$F$15</f>
        <v>0.48570000000000002</v>
      </c>
      <c r="G9" s="87">
        <f>'AM005_MRS(input)'!$F$16</f>
        <v>0</v>
      </c>
      <c r="H9" s="87">
        <f>'AM005_MRS(input)'!$F$17</f>
        <v>0</v>
      </c>
      <c r="I9" s="88" t="str">
        <f>'AM005_MRS(input)'!$F$18</f>
        <v/>
      </c>
      <c r="J9" s="88" t="str">
        <f>'AM005_MRS(input)'!$F$19</f>
        <v/>
      </c>
      <c r="K9" s="112">
        <f>'AM005_MPS(input_separate)'!K9</f>
        <v>0</v>
      </c>
      <c r="L9" s="112">
        <f>'AM005_MPS(input_separate)'!L9</f>
        <v>0</v>
      </c>
      <c r="M9" s="97">
        <f>'AM005_MPS(input_separate)'!M9</f>
        <v>0</v>
      </c>
      <c r="N9" s="97">
        <f>'AM005_MPS(input_separate)'!N9</f>
        <v>0</v>
      </c>
      <c r="O9" s="93">
        <f>N9*((K9-L9+'AM005_MRS(calc_process)'!$F$19+'AM005_MRS(calc_process)'!$F$20)/(37-7+'AM005_MRS(calc_process)'!$F$19+'AM005_MRS(calc_process)'!$F$20))</f>
        <v>0</v>
      </c>
      <c r="P9" s="93" t="str">
        <f>'AM005_MRS(input)'!$F$25</f>
        <v/>
      </c>
      <c r="Q9" s="93" t="str">
        <f>'AM005_MRS(input)'!$F$26</f>
        <v/>
      </c>
      <c r="R9" s="94" t="str">
        <f>'AM005_MRS(input)'!$F$27</f>
        <v/>
      </c>
      <c r="S9" s="95">
        <f t="shared" si="0"/>
        <v>0</v>
      </c>
      <c r="T9" s="95">
        <f t="shared" si="1"/>
        <v>0</v>
      </c>
      <c r="U9" s="96">
        <f t="shared" si="2"/>
        <v>0</v>
      </c>
    </row>
    <row r="10" spans="1:21" x14ac:dyDescent="0.2">
      <c r="A10" s="160"/>
      <c r="B10" s="12">
        <v>4</v>
      </c>
      <c r="C10" s="91"/>
      <c r="D10" s="89">
        <f>'AM005_MRS(input)'!$F$9</f>
        <v>0</v>
      </c>
      <c r="E10" s="90">
        <f>'AM005_MRS(input)'!$F$10</f>
        <v>0</v>
      </c>
      <c r="F10" s="86">
        <f>'AM005_MRS(input)'!$F$15</f>
        <v>0.48570000000000002</v>
      </c>
      <c r="G10" s="87">
        <f>'AM005_MRS(input)'!$F$16</f>
        <v>0</v>
      </c>
      <c r="H10" s="87">
        <f>'AM005_MRS(input)'!$F$17</f>
        <v>0</v>
      </c>
      <c r="I10" s="88" t="str">
        <f>'AM005_MRS(input)'!$F$18</f>
        <v/>
      </c>
      <c r="J10" s="88" t="str">
        <f>'AM005_MRS(input)'!$F$19</f>
        <v/>
      </c>
      <c r="K10" s="112">
        <f>'AM005_MPS(input_separate)'!K10</f>
        <v>0</v>
      </c>
      <c r="L10" s="112">
        <f>'AM005_MPS(input_separate)'!L10</f>
        <v>0</v>
      </c>
      <c r="M10" s="97">
        <f>'AM005_MPS(input_separate)'!M10</f>
        <v>0</v>
      </c>
      <c r="N10" s="97">
        <f>'AM005_MPS(input_separate)'!N10</f>
        <v>0</v>
      </c>
      <c r="O10" s="93">
        <f>N10*((K10-L10+'AM005_MRS(calc_process)'!$F$19+'AM005_MRS(calc_process)'!$F$20)/(37-7+'AM005_MRS(calc_process)'!$F$19+'AM005_MRS(calc_process)'!$F$20))</f>
        <v>0</v>
      </c>
      <c r="P10" s="93" t="str">
        <f>'AM005_MRS(input)'!$F$25</f>
        <v/>
      </c>
      <c r="Q10" s="93" t="str">
        <f>'AM005_MRS(input)'!$F$26</f>
        <v/>
      </c>
      <c r="R10" s="94" t="str">
        <f>'AM005_MRS(input)'!$F$27</f>
        <v/>
      </c>
      <c r="S10" s="95">
        <f t="shared" si="0"/>
        <v>0</v>
      </c>
      <c r="T10" s="95">
        <f t="shared" si="1"/>
        <v>0</v>
      </c>
      <c r="U10" s="96">
        <f t="shared" si="2"/>
        <v>0</v>
      </c>
    </row>
    <row r="11" spans="1:21" x14ac:dyDescent="0.2">
      <c r="A11" s="160"/>
      <c r="B11" s="12">
        <v>5</v>
      </c>
      <c r="C11" s="91"/>
      <c r="D11" s="89">
        <f>'AM005_MRS(input)'!$F$9</f>
        <v>0</v>
      </c>
      <c r="E11" s="90">
        <f>'AM005_MRS(input)'!$F$10</f>
        <v>0</v>
      </c>
      <c r="F11" s="86">
        <f>'AM005_MRS(input)'!$F$15</f>
        <v>0.48570000000000002</v>
      </c>
      <c r="G11" s="87">
        <f>'AM005_MRS(input)'!$F$16</f>
        <v>0</v>
      </c>
      <c r="H11" s="87">
        <f>'AM005_MRS(input)'!$F$17</f>
        <v>0</v>
      </c>
      <c r="I11" s="88" t="str">
        <f>'AM005_MRS(input)'!$F$18</f>
        <v/>
      </c>
      <c r="J11" s="88" t="str">
        <f>'AM005_MRS(input)'!$F$19</f>
        <v/>
      </c>
      <c r="K11" s="112">
        <f>'AM005_MPS(input_separate)'!K11</f>
        <v>0</v>
      </c>
      <c r="L11" s="112">
        <f>'AM005_MPS(input_separate)'!L11</f>
        <v>0</v>
      </c>
      <c r="M11" s="97">
        <f>'AM005_MPS(input_separate)'!M11</f>
        <v>0</v>
      </c>
      <c r="N11" s="97">
        <f>'AM005_MPS(input_separate)'!N11</f>
        <v>0</v>
      </c>
      <c r="O11" s="93">
        <f>N11*((K11-L11+'AM005_MRS(calc_process)'!$F$19+'AM005_MRS(calc_process)'!$F$20)/(37-7+'AM005_MRS(calc_process)'!$F$19+'AM005_MRS(calc_process)'!$F$20))</f>
        <v>0</v>
      </c>
      <c r="P11" s="93" t="str">
        <f>'AM005_MRS(input)'!$F$25</f>
        <v/>
      </c>
      <c r="Q11" s="93" t="str">
        <f>'AM005_MRS(input)'!$F$26</f>
        <v/>
      </c>
      <c r="R11" s="94" t="str">
        <f>'AM005_MRS(input)'!$F$27</f>
        <v/>
      </c>
      <c r="S11" s="95">
        <f t="shared" si="0"/>
        <v>0</v>
      </c>
      <c r="T11" s="95">
        <f t="shared" si="1"/>
        <v>0</v>
      </c>
      <c r="U11" s="96">
        <f t="shared" si="2"/>
        <v>0</v>
      </c>
    </row>
    <row r="12" spans="1:21" x14ac:dyDescent="0.2">
      <c r="A12" s="160"/>
      <c r="B12" s="12">
        <v>6</v>
      </c>
      <c r="C12" s="91"/>
      <c r="D12" s="89">
        <f>'AM005_MRS(input)'!$F$9</f>
        <v>0</v>
      </c>
      <c r="E12" s="90">
        <f>'AM005_MRS(input)'!$F$10</f>
        <v>0</v>
      </c>
      <c r="F12" s="86">
        <f>'AM005_MRS(input)'!$F$15</f>
        <v>0.48570000000000002</v>
      </c>
      <c r="G12" s="87">
        <f>'AM005_MRS(input)'!$F$16</f>
        <v>0</v>
      </c>
      <c r="H12" s="87">
        <f>'AM005_MRS(input)'!$F$17</f>
        <v>0</v>
      </c>
      <c r="I12" s="88" t="str">
        <f>'AM005_MRS(input)'!$F$18</f>
        <v/>
      </c>
      <c r="J12" s="88" t="str">
        <f>'AM005_MRS(input)'!$F$19</f>
        <v/>
      </c>
      <c r="K12" s="112">
        <f>'AM005_MPS(input_separate)'!K12</f>
        <v>0</v>
      </c>
      <c r="L12" s="112">
        <f>'AM005_MPS(input_separate)'!L12</f>
        <v>0</v>
      </c>
      <c r="M12" s="97">
        <f>'AM005_MPS(input_separate)'!M12</f>
        <v>0</v>
      </c>
      <c r="N12" s="97">
        <f>'AM005_MPS(input_separate)'!N12</f>
        <v>0</v>
      </c>
      <c r="O12" s="93">
        <f>N12*((K12-L12+'AM005_MRS(calc_process)'!$F$19+'AM005_MRS(calc_process)'!$F$20)/(37-7+'AM005_MRS(calc_process)'!$F$19+'AM005_MRS(calc_process)'!$F$20))</f>
        <v>0</v>
      </c>
      <c r="P12" s="93" t="str">
        <f>'AM005_MRS(input)'!$F$25</f>
        <v/>
      </c>
      <c r="Q12" s="93" t="str">
        <f>'AM005_MRS(input)'!$F$26</f>
        <v/>
      </c>
      <c r="R12" s="94" t="str">
        <f>'AM005_MRS(input)'!$F$27</f>
        <v/>
      </c>
      <c r="S12" s="95">
        <f t="shared" si="0"/>
        <v>0</v>
      </c>
      <c r="T12" s="95">
        <f t="shared" si="1"/>
        <v>0</v>
      </c>
      <c r="U12" s="96">
        <f t="shared" si="2"/>
        <v>0</v>
      </c>
    </row>
    <row r="13" spans="1:21" x14ac:dyDescent="0.2">
      <c r="A13" s="160"/>
      <c r="B13" s="12">
        <v>7</v>
      </c>
      <c r="C13" s="91"/>
      <c r="D13" s="89">
        <f>'AM005_MRS(input)'!$F$9</f>
        <v>0</v>
      </c>
      <c r="E13" s="90">
        <f>'AM005_MRS(input)'!$F$10</f>
        <v>0</v>
      </c>
      <c r="F13" s="86">
        <f>'AM005_MRS(input)'!$F$15</f>
        <v>0.48570000000000002</v>
      </c>
      <c r="G13" s="87">
        <f>'AM005_MRS(input)'!$F$16</f>
        <v>0</v>
      </c>
      <c r="H13" s="87">
        <f>'AM005_MRS(input)'!$F$17</f>
        <v>0</v>
      </c>
      <c r="I13" s="88" t="str">
        <f>'AM005_MRS(input)'!$F$18</f>
        <v/>
      </c>
      <c r="J13" s="88" t="str">
        <f>'AM005_MRS(input)'!$F$19</f>
        <v/>
      </c>
      <c r="K13" s="112">
        <f>'AM005_MPS(input_separate)'!K13</f>
        <v>0</v>
      </c>
      <c r="L13" s="112">
        <f>'AM005_MPS(input_separate)'!L13</f>
        <v>0</v>
      </c>
      <c r="M13" s="97">
        <f>'AM005_MPS(input_separate)'!M13</f>
        <v>0</v>
      </c>
      <c r="N13" s="97">
        <f>'AM005_MPS(input_separate)'!N13</f>
        <v>0</v>
      </c>
      <c r="O13" s="93">
        <f>N13*((K13-L13+'AM005_MRS(calc_process)'!$F$19+'AM005_MRS(calc_process)'!$F$20)/(37-7+'AM005_MRS(calc_process)'!$F$19+'AM005_MRS(calc_process)'!$F$20))</f>
        <v>0</v>
      </c>
      <c r="P13" s="93" t="str">
        <f>'AM005_MRS(input)'!$F$25</f>
        <v/>
      </c>
      <c r="Q13" s="93" t="str">
        <f>'AM005_MRS(input)'!$F$26</f>
        <v/>
      </c>
      <c r="R13" s="94" t="str">
        <f>'AM005_MRS(input)'!$F$27</f>
        <v/>
      </c>
      <c r="S13" s="95">
        <f t="shared" si="0"/>
        <v>0</v>
      </c>
      <c r="T13" s="95">
        <f t="shared" si="1"/>
        <v>0</v>
      </c>
      <c r="U13" s="96">
        <f t="shared" si="2"/>
        <v>0</v>
      </c>
    </row>
    <row r="14" spans="1:21" x14ac:dyDescent="0.2">
      <c r="A14" s="160"/>
      <c r="B14" s="12">
        <v>8</v>
      </c>
      <c r="C14" s="91"/>
      <c r="D14" s="89">
        <f>'AM005_MRS(input)'!$F$9</f>
        <v>0</v>
      </c>
      <c r="E14" s="90">
        <f>'AM005_MRS(input)'!$F$10</f>
        <v>0</v>
      </c>
      <c r="F14" s="86">
        <f>'AM005_MRS(input)'!$F$15</f>
        <v>0.48570000000000002</v>
      </c>
      <c r="G14" s="87">
        <f>'AM005_MRS(input)'!$F$16</f>
        <v>0</v>
      </c>
      <c r="H14" s="87">
        <f>'AM005_MRS(input)'!$F$17</f>
        <v>0</v>
      </c>
      <c r="I14" s="88" t="str">
        <f>'AM005_MRS(input)'!$F$18</f>
        <v/>
      </c>
      <c r="J14" s="88" t="str">
        <f>'AM005_MRS(input)'!$F$19</f>
        <v/>
      </c>
      <c r="K14" s="112">
        <f>'AM005_MPS(input_separate)'!K14</f>
        <v>0</v>
      </c>
      <c r="L14" s="112">
        <f>'AM005_MPS(input_separate)'!L14</f>
        <v>0</v>
      </c>
      <c r="M14" s="97">
        <f>'AM005_MPS(input_separate)'!M14</f>
        <v>0</v>
      </c>
      <c r="N14" s="97">
        <f>'AM005_MPS(input_separate)'!N14</f>
        <v>0</v>
      </c>
      <c r="O14" s="93">
        <f>N14*((K14-L14+'AM005_MRS(calc_process)'!$F$19+'AM005_MRS(calc_process)'!$F$20)/(37-7+'AM005_MRS(calc_process)'!$F$19+'AM005_MRS(calc_process)'!$F$20))</f>
        <v>0</v>
      </c>
      <c r="P14" s="93" t="str">
        <f>'AM005_MRS(input)'!$F$25</f>
        <v/>
      </c>
      <c r="Q14" s="93" t="str">
        <f>'AM005_MRS(input)'!$F$26</f>
        <v/>
      </c>
      <c r="R14" s="94" t="str">
        <f>'AM005_MRS(input)'!$F$27</f>
        <v/>
      </c>
      <c r="S14" s="95">
        <f t="shared" si="0"/>
        <v>0</v>
      </c>
      <c r="T14" s="95">
        <f t="shared" si="1"/>
        <v>0</v>
      </c>
      <c r="U14" s="96">
        <f t="shared" si="2"/>
        <v>0</v>
      </c>
    </row>
    <row r="15" spans="1:21" x14ac:dyDescent="0.2">
      <c r="A15" s="160"/>
      <c r="B15" s="12">
        <v>9</v>
      </c>
      <c r="C15" s="91"/>
      <c r="D15" s="89">
        <f>'AM005_MRS(input)'!$F$9</f>
        <v>0</v>
      </c>
      <c r="E15" s="90">
        <f>'AM005_MRS(input)'!$F$10</f>
        <v>0</v>
      </c>
      <c r="F15" s="86">
        <f>'AM005_MRS(input)'!$F$15</f>
        <v>0.48570000000000002</v>
      </c>
      <c r="G15" s="87">
        <f>'AM005_MRS(input)'!$F$16</f>
        <v>0</v>
      </c>
      <c r="H15" s="87">
        <f>'AM005_MRS(input)'!$F$17</f>
        <v>0</v>
      </c>
      <c r="I15" s="88" t="str">
        <f>'AM005_MRS(input)'!$F$18</f>
        <v/>
      </c>
      <c r="J15" s="88" t="str">
        <f>'AM005_MRS(input)'!$F$19</f>
        <v/>
      </c>
      <c r="K15" s="112">
        <f>'AM005_MPS(input_separate)'!K15</f>
        <v>0</v>
      </c>
      <c r="L15" s="112">
        <f>'AM005_MPS(input_separate)'!L15</f>
        <v>0</v>
      </c>
      <c r="M15" s="97">
        <f>'AM005_MPS(input_separate)'!M15</f>
        <v>0</v>
      </c>
      <c r="N15" s="97">
        <f>'AM005_MPS(input_separate)'!N15</f>
        <v>0</v>
      </c>
      <c r="O15" s="93">
        <f>N15*((K15-L15+'AM005_MRS(calc_process)'!$F$19+'AM005_MRS(calc_process)'!$F$20)/(37-7+'AM005_MRS(calc_process)'!$F$19+'AM005_MRS(calc_process)'!$F$20))</f>
        <v>0</v>
      </c>
      <c r="P15" s="93" t="str">
        <f>'AM005_MRS(input)'!$F$25</f>
        <v/>
      </c>
      <c r="Q15" s="93" t="str">
        <f>'AM005_MRS(input)'!$F$26</f>
        <v/>
      </c>
      <c r="R15" s="94" t="str">
        <f>'AM005_MRS(input)'!$F$27</f>
        <v/>
      </c>
      <c r="S15" s="95">
        <f t="shared" si="0"/>
        <v>0</v>
      </c>
      <c r="T15" s="95">
        <f t="shared" si="1"/>
        <v>0</v>
      </c>
      <c r="U15" s="96">
        <f t="shared" si="2"/>
        <v>0</v>
      </c>
    </row>
    <row r="16" spans="1:21" x14ac:dyDescent="0.2">
      <c r="A16" s="160"/>
      <c r="B16" s="12">
        <v>10</v>
      </c>
      <c r="C16" s="91"/>
      <c r="D16" s="89">
        <f>'AM005_MRS(input)'!$F$9</f>
        <v>0</v>
      </c>
      <c r="E16" s="90">
        <f>'AM005_MRS(input)'!$F$10</f>
        <v>0</v>
      </c>
      <c r="F16" s="86">
        <f>'AM005_MRS(input)'!$F$15</f>
        <v>0.48570000000000002</v>
      </c>
      <c r="G16" s="87">
        <f>'AM005_MRS(input)'!$F$16</f>
        <v>0</v>
      </c>
      <c r="H16" s="87">
        <f>'AM005_MRS(input)'!$F$17</f>
        <v>0</v>
      </c>
      <c r="I16" s="88" t="str">
        <f>'AM005_MRS(input)'!$F$18</f>
        <v/>
      </c>
      <c r="J16" s="88" t="str">
        <f>'AM005_MRS(input)'!$F$19</f>
        <v/>
      </c>
      <c r="K16" s="112">
        <f>'AM005_MPS(input_separate)'!K16</f>
        <v>0</v>
      </c>
      <c r="L16" s="112">
        <f>'AM005_MPS(input_separate)'!L16</f>
        <v>0</v>
      </c>
      <c r="M16" s="97">
        <f>'AM005_MPS(input_separate)'!M16</f>
        <v>0</v>
      </c>
      <c r="N16" s="97">
        <f>'AM005_MPS(input_separate)'!N16</f>
        <v>0</v>
      </c>
      <c r="O16" s="93">
        <f>N16*((K16-L16+'AM005_MRS(calc_process)'!$F$19+'AM005_MRS(calc_process)'!$F$20)/(37-7+'AM005_MRS(calc_process)'!$F$19+'AM005_MRS(calc_process)'!$F$20))</f>
        <v>0</v>
      </c>
      <c r="P16" s="93" t="str">
        <f>'AM005_MRS(input)'!$F$25</f>
        <v/>
      </c>
      <c r="Q16" s="93" t="str">
        <f>'AM005_MRS(input)'!$F$26</f>
        <v/>
      </c>
      <c r="R16" s="94" t="str">
        <f>'AM005_MRS(input)'!$F$27</f>
        <v/>
      </c>
      <c r="S16" s="95">
        <f t="shared" si="0"/>
        <v>0</v>
      </c>
      <c r="T16" s="95">
        <f t="shared" si="1"/>
        <v>0</v>
      </c>
      <c r="U16" s="96">
        <f t="shared" si="2"/>
        <v>0</v>
      </c>
    </row>
    <row r="17" spans="1:21" x14ac:dyDescent="0.2">
      <c r="A17" s="160"/>
      <c r="B17" s="12">
        <v>11</v>
      </c>
      <c r="C17" s="91"/>
      <c r="D17" s="89">
        <f>'AM005_MRS(input)'!$F$9</f>
        <v>0</v>
      </c>
      <c r="E17" s="90">
        <f>'AM005_MRS(input)'!$F$10</f>
        <v>0</v>
      </c>
      <c r="F17" s="86">
        <f>'AM005_MRS(input)'!$F$15</f>
        <v>0.48570000000000002</v>
      </c>
      <c r="G17" s="87">
        <f>'AM005_MRS(input)'!$F$16</f>
        <v>0</v>
      </c>
      <c r="H17" s="87">
        <f>'AM005_MRS(input)'!$F$17</f>
        <v>0</v>
      </c>
      <c r="I17" s="88" t="str">
        <f>'AM005_MRS(input)'!$F$18</f>
        <v/>
      </c>
      <c r="J17" s="88" t="str">
        <f>'AM005_MRS(input)'!$F$19</f>
        <v/>
      </c>
      <c r="K17" s="112">
        <f>'AM005_MPS(input_separate)'!K17</f>
        <v>0</v>
      </c>
      <c r="L17" s="112">
        <f>'AM005_MPS(input_separate)'!L17</f>
        <v>0</v>
      </c>
      <c r="M17" s="97">
        <f>'AM005_MPS(input_separate)'!M17</f>
        <v>0</v>
      </c>
      <c r="N17" s="97">
        <f>'AM005_MPS(input_separate)'!N17</f>
        <v>0</v>
      </c>
      <c r="O17" s="93">
        <f>N17*((K17-L17+'AM005_MRS(calc_process)'!$F$19+'AM005_MRS(calc_process)'!$F$20)/(37-7+'AM005_MRS(calc_process)'!$F$19+'AM005_MRS(calc_process)'!$F$20))</f>
        <v>0</v>
      </c>
      <c r="P17" s="93" t="str">
        <f>'AM005_MRS(input)'!$F$25</f>
        <v/>
      </c>
      <c r="Q17" s="93" t="str">
        <f>'AM005_MRS(input)'!$F$26</f>
        <v/>
      </c>
      <c r="R17" s="94" t="str">
        <f>'AM005_MRS(input)'!$F$27</f>
        <v/>
      </c>
      <c r="S17" s="95">
        <f t="shared" si="0"/>
        <v>0</v>
      </c>
      <c r="T17" s="95">
        <f t="shared" si="1"/>
        <v>0</v>
      </c>
      <c r="U17" s="96">
        <f t="shared" si="2"/>
        <v>0</v>
      </c>
    </row>
    <row r="18" spans="1:21" x14ac:dyDescent="0.2">
      <c r="A18" s="160"/>
      <c r="B18" s="12">
        <v>12</v>
      </c>
      <c r="C18" s="91"/>
      <c r="D18" s="89">
        <f>'AM005_MRS(input)'!$F$9</f>
        <v>0</v>
      </c>
      <c r="E18" s="90">
        <f>'AM005_MRS(input)'!$F$10</f>
        <v>0</v>
      </c>
      <c r="F18" s="86">
        <f>'AM005_MRS(input)'!$F$15</f>
        <v>0.48570000000000002</v>
      </c>
      <c r="G18" s="87">
        <f>'AM005_MRS(input)'!$F$16</f>
        <v>0</v>
      </c>
      <c r="H18" s="87">
        <f>'AM005_MRS(input)'!$F$17</f>
        <v>0</v>
      </c>
      <c r="I18" s="88" t="str">
        <f>'AM005_MRS(input)'!$F$18</f>
        <v/>
      </c>
      <c r="J18" s="88" t="str">
        <f>'AM005_MRS(input)'!$F$19</f>
        <v/>
      </c>
      <c r="K18" s="112">
        <f>'AM005_MPS(input_separate)'!K18</f>
        <v>0</v>
      </c>
      <c r="L18" s="112">
        <f>'AM005_MPS(input_separate)'!L18</f>
        <v>0</v>
      </c>
      <c r="M18" s="97">
        <f>'AM005_MPS(input_separate)'!M18</f>
        <v>0</v>
      </c>
      <c r="N18" s="97">
        <f>'AM005_MPS(input_separate)'!N18</f>
        <v>0</v>
      </c>
      <c r="O18" s="93">
        <f>N18*((K18-L18+'AM005_MRS(calc_process)'!$F$19+'AM005_MRS(calc_process)'!$F$20)/(37-7+'AM005_MRS(calc_process)'!$F$19+'AM005_MRS(calc_process)'!$F$20))</f>
        <v>0</v>
      </c>
      <c r="P18" s="93" t="str">
        <f>'AM005_MRS(input)'!$F$25</f>
        <v/>
      </c>
      <c r="Q18" s="93" t="str">
        <f>'AM005_MRS(input)'!$F$26</f>
        <v/>
      </c>
      <c r="R18" s="94" t="str">
        <f>'AM005_MRS(input)'!$F$27</f>
        <v/>
      </c>
      <c r="S18" s="95">
        <f t="shared" si="0"/>
        <v>0</v>
      </c>
      <c r="T18" s="95">
        <f t="shared" si="1"/>
        <v>0</v>
      </c>
      <c r="U18" s="96">
        <f t="shared" si="2"/>
        <v>0</v>
      </c>
    </row>
    <row r="19" spans="1:21" x14ac:dyDescent="0.2">
      <c r="A19" s="160"/>
      <c r="B19" s="12">
        <v>13</v>
      </c>
      <c r="C19" s="91"/>
      <c r="D19" s="89">
        <f>'AM005_MRS(input)'!$F$9</f>
        <v>0</v>
      </c>
      <c r="E19" s="90">
        <f>'AM005_MRS(input)'!$F$10</f>
        <v>0</v>
      </c>
      <c r="F19" s="86">
        <f>'AM005_MRS(input)'!$F$15</f>
        <v>0.48570000000000002</v>
      </c>
      <c r="G19" s="87">
        <f>'AM005_MRS(input)'!$F$16</f>
        <v>0</v>
      </c>
      <c r="H19" s="87">
        <f>'AM005_MRS(input)'!$F$17</f>
        <v>0</v>
      </c>
      <c r="I19" s="88" t="str">
        <f>'AM005_MRS(input)'!$F$18</f>
        <v/>
      </c>
      <c r="J19" s="88" t="str">
        <f>'AM005_MRS(input)'!$F$19</f>
        <v/>
      </c>
      <c r="K19" s="112">
        <f>'AM005_MPS(input_separate)'!K19</f>
        <v>0</v>
      </c>
      <c r="L19" s="112">
        <f>'AM005_MPS(input_separate)'!L19</f>
        <v>0</v>
      </c>
      <c r="M19" s="97">
        <f>'AM005_MPS(input_separate)'!M19</f>
        <v>0</v>
      </c>
      <c r="N19" s="97">
        <f>'AM005_MPS(input_separate)'!N19</f>
        <v>0</v>
      </c>
      <c r="O19" s="93">
        <f>N19*((K19-L19+'AM005_MRS(calc_process)'!$F$19+'AM005_MRS(calc_process)'!$F$20)/(37-7+'AM005_MRS(calc_process)'!$F$19+'AM005_MRS(calc_process)'!$F$20))</f>
        <v>0</v>
      </c>
      <c r="P19" s="93" t="str">
        <f>'AM005_MRS(input)'!$F$25</f>
        <v/>
      </c>
      <c r="Q19" s="93" t="str">
        <f>'AM005_MRS(input)'!$F$26</f>
        <v/>
      </c>
      <c r="R19" s="94" t="str">
        <f>'AM005_MRS(input)'!$F$27</f>
        <v/>
      </c>
      <c r="S19" s="95">
        <f t="shared" si="0"/>
        <v>0</v>
      </c>
      <c r="T19" s="95">
        <f t="shared" si="1"/>
        <v>0</v>
      </c>
      <c r="U19" s="96">
        <f t="shared" si="2"/>
        <v>0</v>
      </c>
    </row>
    <row r="20" spans="1:21" x14ac:dyDescent="0.2">
      <c r="A20" s="160"/>
      <c r="B20" s="12">
        <v>14</v>
      </c>
      <c r="C20" s="91"/>
      <c r="D20" s="89">
        <f>'AM005_MRS(input)'!$F$9</f>
        <v>0</v>
      </c>
      <c r="E20" s="90">
        <f>'AM005_MRS(input)'!$F$10</f>
        <v>0</v>
      </c>
      <c r="F20" s="86">
        <f>'AM005_MRS(input)'!$F$15</f>
        <v>0.48570000000000002</v>
      </c>
      <c r="G20" s="87">
        <f>'AM005_MRS(input)'!$F$16</f>
        <v>0</v>
      </c>
      <c r="H20" s="87">
        <f>'AM005_MRS(input)'!$F$17</f>
        <v>0</v>
      </c>
      <c r="I20" s="88" t="str">
        <f>'AM005_MRS(input)'!$F$18</f>
        <v/>
      </c>
      <c r="J20" s="88" t="str">
        <f>'AM005_MRS(input)'!$F$19</f>
        <v/>
      </c>
      <c r="K20" s="112">
        <f>'AM005_MPS(input_separate)'!K20</f>
        <v>0</v>
      </c>
      <c r="L20" s="112">
        <f>'AM005_MPS(input_separate)'!L20</f>
        <v>0</v>
      </c>
      <c r="M20" s="97">
        <f>'AM005_MPS(input_separate)'!M20</f>
        <v>0</v>
      </c>
      <c r="N20" s="97">
        <f>'AM005_MPS(input_separate)'!N20</f>
        <v>0</v>
      </c>
      <c r="O20" s="93">
        <f>N20*((K20-L20+'AM005_MRS(calc_process)'!$F$19+'AM005_MRS(calc_process)'!$F$20)/(37-7+'AM005_MRS(calc_process)'!$F$19+'AM005_MRS(calc_process)'!$F$20))</f>
        <v>0</v>
      </c>
      <c r="P20" s="93" t="str">
        <f>'AM005_MRS(input)'!$F$25</f>
        <v/>
      </c>
      <c r="Q20" s="93" t="str">
        <f>'AM005_MRS(input)'!$F$26</f>
        <v/>
      </c>
      <c r="R20" s="94" t="str">
        <f>'AM005_MRS(input)'!$F$27</f>
        <v/>
      </c>
      <c r="S20" s="95">
        <f t="shared" si="0"/>
        <v>0</v>
      </c>
      <c r="T20" s="95">
        <f t="shared" si="1"/>
        <v>0</v>
      </c>
      <c r="U20" s="96">
        <f t="shared" si="2"/>
        <v>0</v>
      </c>
    </row>
    <row r="21" spans="1:21" x14ac:dyDescent="0.2">
      <c r="A21" s="160"/>
      <c r="B21" s="12">
        <v>15</v>
      </c>
      <c r="C21" s="91"/>
      <c r="D21" s="89">
        <f>'AM005_MRS(input)'!$F$9</f>
        <v>0</v>
      </c>
      <c r="E21" s="90">
        <f>'AM005_MRS(input)'!$F$10</f>
        <v>0</v>
      </c>
      <c r="F21" s="86">
        <f>'AM005_MRS(input)'!$F$15</f>
        <v>0.48570000000000002</v>
      </c>
      <c r="G21" s="87">
        <f>'AM005_MRS(input)'!$F$16</f>
        <v>0</v>
      </c>
      <c r="H21" s="87">
        <f>'AM005_MRS(input)'!$F$17</f>
        <v>0</v>
      </c>
      <c r="I21" s="88" t="str">
        <f>'AM005_MRS(input)'!$F$18</f>
        <v/>
      </c>
      <c r="J21" s="88" t="str">
        <f>'AM005_MRS(input)'!$F$19</f>
        <v/>
      </c>
      <c r="K21" s="112">
        <f>'AM005_MPS(input_separate)'!K21</f>
        <v>0</v>
      </c>
      <c r="L21" s="112">
        <f>'AM005_MPS(input_separate)'!L21</f>
        <v>0</v>
      </c>
      <c r="M21" s="97">
        <f>'AM005_MPS(input_separate)'!M21</f>
        <v>0</v>
      </c>
      <c r="N21" s="97">
        <f>'AM005_MPS(input_separate)'!N21</f>
        <v>0</v>
      </c>
      <c r="O21" s="93">
        <f>N21*((K21-L21+'AM005_MRS(calc_process)'!$F$19+'AM005_MRS(calc_process)'!$F$20)/(37-7+'AM005_MRS(calc_process)'!$F$19+'AM005_MRS(calc_process)'!$F$20))</f>
        <v>0</v>
      </c>
      <c r="P21" s="93" t="str">
        <f>'AM005_MRS(input)'!$F$25</f>
        <v/>
      </c>
      <c r="Q21" s="93" t="str">
        <f>'AM005_MRS(input)'!$F$26</f>
        <v/>
      </c>
      <c r="R21" s="94" t="str">
        <f>'AM005_MRS(input)'!$F$27</f>
        <v/>
      </c>
      <c r="S21" s="95">
        <f t="shared" si="0"/>
        <v>0</v>
      </c>
      <c r="T21" s="95">
        <f t="shared" si="1"/>
        <v>0</v>
      </c>
      <c r="U21" s="96">
        <f t="shared" si="2"/>
        <v>0</v>
      </c>
    </row>
    <row r="22" spans="1:21" x14ac:dyDescent="0.2">
      <c r="A22" s="160"/>
      <c r="B22" s="12">
        <v>16</v>
      </c>
      <c r="C22" s="91"/>
      <c r="D22" s="89">
        <f>'AM005_MRS(input)'!$F$9</f>
        <v>0</v>
      </c>
      <c r="E22" s="90">
        <f>'AM005_MRS(input)'!$F$10</f>
        <v>0</v>
      </c>
      <c r="F22" s="86">
        <f>'AM005_MRS(input)'!$F$15</f>
        <v>0.48570000000000002</v>
      </c>
      <c r="G22" s="87">
        <f>'AM005_MRS(input)'!$F$16</f>
        <v>0</v>
      </c>
      <c r="H22" s="87">
        <f>'AM005_MRS(input)'!$F$17</f>
        <v>0</v>
      </c>
      <c r="I22" s="88" t="str">
        <f>'AM005_MRS(input)'!$F$18</f>
        <v/>
      </c>
      <c r="J22" s="88" t="str">
        <f>'AM005_MRS(input)'!$F$19</f>
        <v/>
      </c>
      <c r="K22" s="112">
        <f>'AM005_MPS(input_separate)'!K22</f>
        <v>0</v>
      </c>
      <c r="L22" s="112">
        <f>'AM005_MPS(input_separate)'!L22</f>
        <v>0</v>
      </c>
      <c r="M22" s="97">
        <f>'AM005_MPS(input_separate)'!M22</f>
        <v>0</v>
      </c>
      <c r="N22" s="97">
        <f>'AM005_MPS(input_separate)'!N22</f>
        <v>0</v>
      </c>
      <c r="O22" s="93">
        <f>N22*((K22-L22+'AM005_MRS(calc_process)'!$F$19+'AM005_MRS(calc_process)'!$F$20)/(37-7+'AM005_MRS(calc_process)'!$F$19+'AM005_MRS(calc_process)'!$F$20))</f>
        <v>0</v>
      </c>
      <c r="P22" s="93" t="str">
        <f>'AM005_MRS(input)'!$F$25</f>
        <v/>
      </c>
      <c r="Q22" s="93" t="str">
        <f>'AM005_MRS(input)'!$F$26</f>
        <v/>
      </c>
      <c r="R22" s="94" t="str">
        <f>'AM005_MRS(input)'!$F$27</f>
        <v/>
      </c>
      <c r="S22" s="95">
        <f t="shared" si="0"/>
        <v>0</v>
      </c>
      <c r="T22" s="95">
        <f t="shared" si="1"/>
        <v>0</v>
      </c>
      <c r="U22" s="96">
        <f t="shared" si="2"/>
        <v>0</v>
      </c>
    </row>
    <row r="23" spans="1:21" x14ac:dyDescent="0.2">
      <c r="A23" s="160"/>
      <c r="B23" s="12">
        <v>17</v>
      </c>
      <c r="C23" s="91"/>
      <c r="D23" s="89">
        <f>'AM005_MRS(input)'!$F$9</f>
        <v>0</v>
      </c>
      <c r="E23" s="90">
        <f>'AM005_MRS(input)'!$F$10</f>
        <v>0</v>
      </c>
      <c r="F23" s="86">
        <f>'AM005_MRS(input)'!$F$15</f>
        <v>0.48570000000000002</v>
      </c>
      <c r="G23" s="87">
        <f>'AM005_MRS(input)'!$F$16</f>
        <v>0</v>
      </c>
      <c r="H23" s="87">
        <f>'AM005_MRS(input)'!$F$17</f>
        <v>0</v>
      </c>
      <c r="I23" s="88" t="str">
        <f>'AM005_MRS(input)'!$F$18</f>
        <v/>
      </c>
      <c r="J23" s="88" t="str">
        <f>'AM005_MRS(input)'!$F$19</f>
        <v/>
      </c>
      <c r="K23" s="112">
        <f>'AM005_MPS(input_separate)'!K23</f>
        <v>0</v>
      </c>
      <c r="L23" s="112">
        <f>'AM005_MPS(input_separate)'!L23</f>
        <v>0</v>
      </c>
      <c r="M23" s="97">
        <f>'AM005_MPS(input_separate)'!M23</f>
        <v>0</v>
      </c>
      <c r="N23" s="97">
        <f>'AM005_MPS(input_separate)'!N23</f>
        <v>0</v>
      </c>
      <c r="O23" s="93">
        <f>N23*((K23-L23+'AM005_MRS(calc_process)'!$F$19+'AM005_MRS(calc_process)'!$F$20)/(37-7+'AM005_MRS(calc_process)'!$F$19+'AM005_MRS(calc_process)'!$F$20))</f>
        <v>0</v>
      </c>
      <c r="P23" s="93" t="str">
        <f>'AM005_MRS(input)'!$F$25</f>
        <v/>
      </c>
      <c r="Q23" s="93" t="str">
        <f>'AM005_MRS(input)'!$F$26</f>
        <v/>
      </c>
      <c r="R23" s="94" t="str">
        <f>'AM005_MRS(input)'!$F$27</f>
        <v/>
      </c>
      <c r="S23" s="95">
        <f t="shared" si="0"/>
        <v>0</v>
      </c>
      <c r="T23" s="95">
        <f t="shared" si="1"/>
        <v>0</v>
      </c>
      <c r="U23" s="96">
        <f t="shared" si="2"/>
        <v>0</v>
      </c>
    </row>
    <row r="24" spans="1:21" x14ac:dyDescent="0.2">
      <c r="A24" s="160"/>
      <c r="B24" s="12">
        <v>18</v>
      </c>
      <c r="C24" s="91"/>
      <c r="D24" s="89">
        <f>'AM005_MRS(input)'!$F$9</f>
        <v>0</v>
      </c>
      <c r="E24" s="90">
        <f>'AM005_MRS(input)'!$F$10</f>
        <v>0</v>
      </c>
      <c r="F24" s="86">
        <f>'AM005_MRS(input)'!$F$15</f>
        <v>0.48570000000000002</v>
      </c>
      <c r="G24" s="87">
        <f>'AM005_MRS(input)'!$F$16</f>
        <v>0</v>
      </c>
      <c r="H24" s="87">
        <f>'AM005_MRS(input)'!$F$17</f>
        <v>0</v>
      </c>
      <c r="I24" s="88" t="str">
        <f>'AM005_MRS(input)'!$F$18</f>
        <v/>
      </c>
      <c r="J24" s="88" t="str">
        <f>'AM005_MRS(input)'!$F$19</f>
        <v/>
      </c>
      <c r="K24" s="112">
        <f>'AM005_MPS(input_separate)'!K24</f>
        <v>0</v>
      </c>
      <c r="L24" s="112">
        <f>'AM005_MPS(input_separate)'!L24</f>
        <v>0</v>
      </c>
      <c r="M24" s="97">
        <f>'AM005_MPS(input_separate)'!M24</f>
        <v>0</v>
      </c>
      <c r="N24" s="97">
        <f>'AM005_MPS(input_separate)'!N24</f>
        <v>0</v>
      </c>
      <c r="O24" s="93">
        <f>N24*((K24-L24+'AM005_MRS(calc_process)'!$F$19+'AM005_MRS(calc_process)'!$F$20)/(37-7+'AM005_MRS(calc_process)'!$F$19+'AM005_MRS(calc_process)'!$F$20))</f>
        <v>0</v>
      </c>
      <c r="P24" s="93" t="str">
        <f>'AM005_MRS(input)'!$F$25</f>
        <v/>
      </c>
      <c r="Q24" s="93" t="str">
        <f>'AM005_MRS(input)'!$F$26</f>
        <v/>
      </c>
      <c r="R24" s="94" t="str">
        <f>'AM005_MRS(input)'!$F$27</f>
        <v/>
      </c>
      <c r="S24" s="95">
        <f t="shared" si="0"/>
        <v>0</v>
      </c>
      <c r="T24" s="95">
        <f t="shared" si="1"/>
        <v>0</v>
      </c>
      <c r="U24" s="96">
        <f t="shared" si="2"/>
        <v>0</v>
      </c>
    </row>
    <row r="25" spans="1:21" x14ac:dyDescent="0.2">
      <c r="A25" s="160"/>
      <c r="B25" s="12">
        <v>19</v>
      </c>
      <c r="C25" s="91"/>
      <c r="D25" s="89">
        <f>'AM005_MRS(input)'!$F$9</f>
        <v>0</v>
      </c>
      <c r="E25" s="90">
        <f>'AM005_MRS(input)'!$F$10</f>
        <v>0</v>
      </c>
      <c r="F25" s="86">
        <f>'AM005_MRS(input)'!$F$15</f>
        <v>0.48570000000000002</v>
      </c>
      <c r="G25" s="87">
        <f>'AM005_MRS(input)'!$F$16</f>
        <v>0</v>
      </c>
      <c r="H25" s="87">
        <f>'AM005_MRS(input)'!$F$17</f>
        <v>0</v>
      </c>
      <c r="I25" s="88" t="str">
        <f>'AM005_MRS(input)'!$F$18</f>
        <v/>
      </c>
      <c r="J25" s="88" t="str">
        <f>'AM005_MRS(input)'!$F$19</f>
        <v/>
      </c>
      <c r="K25" s="112">
        <f>'AM005_MPS(input_separate)'!K25</f>
        <v>0</v>
      </c>
      <c r="L25" s="112">
        <f>'AM005_MPS(input_separate)'!L25</f>
        <v>0</v>
      </c>
      <c r="M25" s="97">
        <f>'AM005_MPS(input_separate)'!M25</f>
        <v>0</v>
      </c>
      <c r="N25" s="97">
        <f>'AM005_MPS(input_separate)'!N25</f>
        <v>0</v>
      </c>
      <c r="O25" s="93">
        <f>N25*((K25-L25+'AM005_MRS(calc_process)'!$F$19+'AM005_MRS(calc_process)'!$F$20)/(37-7+'AM005_MRS(calc_process)'!$F$19+'AM005_MRS(calc_process)'!$F$20))</f>
        <v>0</v>
      </c>
      <c r="P25" s="93" t="str">
        <f>'AM005_MRS(input)'!$F$25</f>
        <v/>
      </c>
      <c r="Q25" s="93" t="str">
        <f>'AM005_MRS(input)'!$F$26</f>
        <v/>
      </c>
      <c r="R25" s="94" t="str">
        <f>'AM005_MRS(input)'!$F$27</f>
        <v/>
      </c>
      <c r="S25" s="95">
        <f t="shared" si="0"/>
        <v>0</v>
      </c>
      <c r="T25" s="95">
        <f t="shared" si="1"/>
        <v>0</v>
      </c>
      <c r="U25" s="96">
        <f t="shared" si="2"/>
        <v>0</v>
      </c>
    </row>
    <row r="26" spans="1:21" x14ac:dyDescent="0.2">
      <c r="A26" s="160"/>
      <c r="B26" s="12">
        <v>20</v>
      </c>
      <c r="C26" s="91"/>
      <c r="D26" s="89">
        <f>'AM005_MRS(input)'!$F$9</f>
        <v>0</v>
      </c>
      <c r="E26" s="90">
        <f>'AM005_MRS(input)'!$F$10</f>
        <v>0</v>
      </c>
      <c r="F26" s="86">
        <f>'AM005_MRS(input)'!$F$15</f>
        <v>0.48570000000000002</v>
      </c>
      <c r="G26" s="87">
        <f>'AM005_MRS(input)'!$F$16</f>
        <v>0</v>
      </c>
      <c r="H26" s="87">
        <f>'AM005_MRS(input)'!$F$17</f>
        <v>0</v>
      </c>
      <c r="I26" s="88" t="str">
        <f>'AM005_MRS(input)'!$F$18</f>
        <v/>
      </c>
      <c r="J26" s="88" t="str">
        <f>'AM005_MRS(input)'!$F$19</f>
        <v/>
      </c>
      <c r="K26" s="112">
        <f>'AM005_MPS(input_separate)'!K26</f>
        <v>0</v>
      </c>
      <c r="L26" s="112">
        <f>'AM005_MPS(input_separate)'!L26</f>
        <v>0</v>
      </c>
      <c r="M26" s="97">
        <f>'AM005_MPS(input_separate)'!M26</f>
        <v>0</v>
      </c>
      <c r="N26" s="97">
        <f>'AM005_MPS(input_separate)'!N26</f>
        <v>0</v>
      </c>
      <c r="O26" s="93">
        <f>N26*((K26-L26+'AM005_MRS(calc_process)'!$F$19+'AM005_MRS(calc_process)'!$F$20)/(37-7+'AM005_MRS(calc_process)'!$F$19+'AM005_MRS(calc_process)'!$F$20))</f>
        <v>0</v>
      </c>
      <c r="P26" s="93" t="str">
        <f>'AM005_MRS(input)'!$F$25</f>
        <v/>
      </c>
      <c r="Q26" s="93" t="str">
        <f>'AM005_MRS(input)'!$F$26</f>
        <v/>
      </c>
      <c r="R26" s="94" t="str">
        <f>'AM005_MRS(input)'!$F$27</f>
        <v/>
      </c>
      <c r="S26" s="95">
        <f t="shared" si="0"/>
        <v>0</v>
      </c>
      <c r="T26" s="95">
        <f t="shared" si="1"/>
        <v>0</v>
      </c>
      <c r="U26" s="96">
        <f t="shared" si="2"/>
        <v>0</v>
      </c>
    </row>
    <row r="27" spans="1:21" x14ac:dyDescent="0.2">
      <c r="A27" s="160"/>
      <c r="B27" s="83" t="s">
        <v>145</v>
      </c>
      <c r="C27" s="84" t="s">
        <v>117</v>
      </c>
      <c r="D27" s="84"/>
      <c r="E27" s="84" t="s">
        <v>117</v>
      </c>
      <c r="F27" s="84" t="s">
        <v>117</v>
      </c>
      <c r="G27" s="84"/>
      <c r="H27" s="84"/>
      <c r="I27" s="84" t="s">
        <v>117</v>
      </c>
      <c r="J27" s="84"/>
      <c r="K27" s="84"/>
      <c r="L27" s="84"/>
      <c r="M27" s="84"/>
      <c r="N27" s="84" t="s">
        <v>117</v>
      </c>
      <c r="O27" s="84" t="s">
        <v>117</v>
      </c>
      <c r="P27" s="84" t="s">
        <v>117</v>
      </c>
      <c r="Q27" s="84" t="s">
        <v>117</v>
      </c>
      <c r="R27" s="84" t="s">
        <v>117</v>
      </c>
      <c r="S27" s="97">
        <f>SUMIF(S7:S26,"&gt;0",S7:S26)</f>
        <v>0</v>
      </c>
      <c r="T27" s="128">
        <f>SUMIF(T7:T26,"&gt;0",T7:T26)</f>
        <v>0</v>
      </c>
      <c r="U27" s="97">
        <f>SUMIF(U7:U26,"&gt;0",U7:U26)</f>
        <v>0</v>
      </c>
    </row>
  </sheetData>
  <sheetProtection algorithmName="SHA-512" hashValue="CFY5+ODDQ8quEizV8G//jhHUq3h862r2fpBeX1RJK8hQyHyfEaTSgh82/6HsXymCY4aRacOONU19YhTO0GJnzQ==" saltValue="EH3dpVY9UB4b53zwQcCIxA==" spinCount="100000" sheet="1" formatCells="0" formatRows="0" insertRows="0"/>
  <mergeCells count="4">
    <mergeCell ref="C3:E3"/>
    <mergeCell ref="F3:R3"/>
    <mergeCell ref="S3:U3"/>
    <mergeCell ref="A7:A27"/>
  </mergeCells>
  <phoneticPr fontId="4"/>
  <pageMargins left="0.25" right="0.25" top="0.75" bottom="0.75" header="0.3" footer="0.3"/>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1"/>
  <sheetViews>
    <sheetView showGridLines="0" view="pageBreakPreview" zoomScale="80" zoomScaleNormal="100" zoomScaleSheetLayoutView="80" workbookViewId="0">
      <selection activeCell="T35" sqref="T35"/>
    </sheetView>
  </sheetViews>
  <sheetFormatPr defaultColWidth="9" defaultRowHeight="13.8" x14ac:dyDescent="0.2"/>
  <cols>
    <col min="1" max="4" width="3.6640625" style="1" customWidth="1"/>
    <col min="5" max="5" width="47.109375" style="1" customWidth="1"/>
    <col min="6" max="8" width="12.6640625" style="1" customWidth="1"/>
    <col min="9" max="9" width="12.6640625" style="5" customWidth="1"/>
    <col min="10" max="16384" width="9" style="1"/>
  </cols>
  <sheetData>
    <row r="1" spans="1:9" ht="18" customHeight="1" x14ac:dyDescent="0.2">
      <c r="I1" s="129" t="str">
        <f>'AM005_MPS(input)'!K1</f>
        <v>Monitoring Spreadsheet: JCM_TH_AM005_ver03.0</v>
      </c>
    </row>
    <row r="2" spans="1:9" ht="18" customHeight="1" x14ac:dyDescent="0.2">
      <c r="I2" s="14" t="str">
        <f>'AM005_MPS(input)'!K2</f>
        <v>Reference Number:</v>
      </c>
    </row>
    <row r="3" spans="1:9" ht="27.75" customHeight="1" x14ac:dyDescent="0.2">
      <c r="A3" s="161" t="s">
        <v>169</v>
      </c>
      <c r="B3" s="161"/>
      <c r="C3" s="161"/>
      <c r="D3" s="161"/>
      <c r="E3" s="161"/>
      <c r="F3" s="161"/>
      <c r="G3" s="161"/>
      <c r="H3" s="161"/>
      <c r="I3" s="161"/>
    </row>
    <row r="4" spans="1:9" ht="11.25" customHeight="1" x14ac:dyDescent="0.2"/>
    <row r="5" spans="1:9" ht="18.75" customHeight="1" thickBot="1" x14ac:dyDescent="0.25">
      <c r="A5" s="26" t="s">
        <v>101</v>
      </c>
      <c r="B5" s="28"/>
      <c r="C5" s="28"/>
      <c r="D5" s="28"/>
      <c r="E5" s="29"/>
      <c r="F5" s="30" t="s">
        <v>102</v>
      </c>
      <c r="G5" s="30" t="s">
        <v>103</v>
      </c>
      <c r="H5" s="30" t="s">
        <v>18</v>
      </c>
      <c r="I5" s="31" t="s">
        <v>104</v>
      </c>
    </row>
    <row r="6" spans="1:9" ht="18.75" customHeight="1" thickBot="1" x14ac:dyDescent="0.25">
      <c r="A6" s="27"/>
      <c r="B6" s="19" t="s">
        <v>105</v>
      </c>
      <c r="C6" s="19"/>
      <c r="D6" s="20"/>
      <c r="E6" s="21"/>
      <c r="F6" s="7" t="s">
        <v>106</v>
      </c>
      <c r="G6" s="49">
        <f>G8-G11</f>
        <v>0</v>
      </c>
      <c r="H6" s="6" t="s">
        <v>94</v>
      </c>
      <c r="I6" s="39" t="s">
        <v>107</v>
      </c>
    </row>
    <row r="7" spans="1:9" ht="18.75" customHeight="1" thickBot="1" x14ac:dyDescent="0.25">
      <c r="A7" s="26" t="s">
        <v>108</v>
      </c>
      <c r="B7" s="28"/>
      <c r="C7" s="28"/>
      <c r="D7" s="28"/>
      <c r="E7" s="29"/>
      <c r="F7" s="29"/>
      <c r="G7" s="29"/>
      <c r="H7" s="29"/>
      <c r="I7" s="30"/>
    </row>
    <row r="8" spans="1:9" ht="18.75" customHeight="1" thickBot="1" x14ac:dyDescent="0.25">
      <c r="A8" s="32"/>
      <c r="B8" s="22" t="s">
        <v>109</v>
      </c>
      <c r="C8" s="23"/>
      <c r="D8" s="24"/>
      <c r="E8" s="24"/>
      <c r="F8" s="7" t="s">
        <v>106</v>
      </c>
      <c r="G8" s="51">
        <f>G9</f>
        <v>0</v>
      </c>
      <c r="H8" s="6" t="s">
        <v>94</v>
      </c>
      <c r="I8" s="39" t="s">
        <v>110</v>
      </c>
    </row>
    <row r="9" spans="1:9" ht="18.75" customHeight="1" x14ac:dyDescent="0.2">
      <c r="A9" s="32"/>
      <c r="B9" s="22"/>
      <c r="C9" s="16" t="s">
        <v>109</v>
      </c>
      <c r="D9" s="17"/>
      <c r="E9" s="18"/>
      <c r="F9" s="7" t="s">
        <v>106</v>
      </c>
      <c r="G9" s="50">
        <f>'AM005_MRS(input_separate)'!S27</f>
        <v>0</v>
      </c>
      <c r="H9" s="6" t="s">
        <v>94</v>
      </c>
      <c r="I9" s="39" t="s">
        <v>110</v>
      </c>
    </row>
    <row r="10" spans="1:9" ht="18.75" customHeight="1" thickBot="1" x14ac:dyDescent="0.25">
      <c r="A10" s="33" t="s">
        <v>111</v>
      </c>
      <c r="B10" s="34"/>
      <c r="C10" s="34"/>
      <c r="D10" s="34"/>
      <c r="E10" s="35"/>
      <c r="F10" s="29"/>
      <c r="G10" s="29"/>
      <c r="H10" s="29"/>
      <c r="I10" s="30"/>
    </row>
    <row r="11" spans="1:9" ht="18.75" customHeight="1" thickBot="1" x14ac:dyDescent="0.25">
      <c r="A11" s="32"/>
      <c r="B11" s="25" t="s">
        <v>112</v>
      </c>
      <c r="C11" s="25"/>
      <c r="D11" s="25"/>
      <c r="E11" s="24"/>
      <c r="F11" s="7" t="s">
        <v>106</v>
      </c>
      <c r="G11" s="51">
        <f>G12</f>
        <v>0</v>
      </c>
      <c r="H11" s="8" t="s">
        <v>113</v>
      </c>
      <c r="I11" s="40" t="s">
        <v>114</v>
      </c>
    </row>
    <row r="12" spans="1:9" ht="18.75" customHeight="1" x14ac:dyDescent="0.2">
      <c r="A12" s="27"/>
      <c r="B12" s="41"/>
      <c r="C12" s="42" t="s">
        <v>115</v>
      </c>
      <c r="D12" s="47"/>
      <c r="E12" s="48"/>
      <c r="F12" s="43" t="s">
        <v>106</v>
      </c>
      <c r="G12" s="52">
        <f>'AM005_MRS(input_separate)'!T27</f>
        <v>0</v>
      </c>
      <c r="H12" s="44" t="s">
        <v>113</v>
      </c>
      <c r="I12" s="45" t="s">
        <v>114</v>
      </c>
    </row>
    <row r="13" spans="1:9" x14ac:dyDescent="0.2">
      <c r="F13" s="9"/>
      <c r="G13" s="10"/>
      <c r="H13" s="10"/>
    </row>
    <row r="14" spans="1:9" ht="21.75" customHeight="1" x14ac:dyDescent="0.2">
      <c r="E14" s="1" t="s">
        <v>116</v>
      </c>
    </row>
    <row r="15" spans="1:9" ht="21.75" customHeight="1" x14ac:dyDescent="0.2">
      <c r="E15" s="130" t="s">
        <v>170</v>
      </c>
      <c r="F15" s="131">
        <v>5.9</v>
      </c>
      <c r="G15" s="37" t="s">
        <v>117</v>
      </c>
      <c r="H15" s="5"/>
      <c r="I15" s="46"/>
    </row>
    <row r="16" spans="1:9" ht="21.75" customHeight="1" x14ac:dyDescent="0.2">
      <c r="E16" s="132" t="s">
        <v>171</v>
      </c>
      <c r="F16" s="131">
        <v>6</v>
      </c>
      <c r="G16" s="37" t="s">
        <v>117</v>
      </c>
      <c r="H16" s="5"/>
    </row>
    <row r="17" spans="5:8" ht="21.75" customHeight="1" x14ac:dyDescent="0.2">
      <c r="E17" s="132" t="s">
        <v>172</v>
      </c>
      <c r="F17" s="133">
        <v>6.08</v>
      </c>
      <c r="G17" s="37" t="s">
        <v>117</v>
      </c>
      <c r="H17" s="5"/>
    </row>
    <row r="18" spans="5:8" x14ac:dyDescent="0.2">
      <c r="E18" s="11"/>
      <c r="F18" s="11"/>
    </row>
    <row r="19" spans="5:8" ht="21.75" customHeight="1" x14ac:dyDescent="0.2">
      <c r="E19" s="36" t="s">
        <v>118</v>
      </c>
      <c r="F19" s="37">
        <v>1.5</v>
      </c>
      <c r="G19" s="38" t="s">
        <v>65</v>
      </c>
    </row>
    <row r="20" spans="5:8" ht="21.75" customHeight="1" x14ac:dyDescent="0.2">
      <c r="E20" s="36" t="s">
        <v>119</v>
      </c>
      <c r="F20" s="37">
        <v>1.5</v>
      </c>
      <c r="G20" s="38" t="s">
        <v>65</v>
      </c>
    </row>
    <row r="21" spans="5:8" x14ac:dyDescent="0.2">
      <c r="E21" s="11"/>
      <c r="F21" s="11"/>
    </row>
  </sheetData>
  <sheetProtection algorithmName="SHA-512" hashValue="8FaGTNie6cEeIaTrnKe+IDrNZFNmnGpLMGqMG2nwIBmDVgP3beuNmYmjzt/Ay9XnflMt5wFQGZrkQrKDbW9amg==" saltValue="8gWE6p0xscRbiPgNZf4sOg==" spinCount="100000" sheet="1" objects="1" scenarios="1"/>
  <mergeCells count="1">
    <mergeCell ref="A3:I3"/>
  </mergeCells>
  <phoneticPr fontId="4"/>
  <pageMargins left="0.70866141732283472" right="0.70866141732283472" top="0.74803149606299213" bottom="0.74803149606299213" header="0.31496062992125984" footer="0.31496062992125984"/>
  <pageSetup paperSize="9" scale="78"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EC150-D61D-469E-AA5B-06C6D7E1A504}">
  <sheetPr>
    <tabColor theme="3" tint="0.39997558519241921"/>
    <pageSetUpPr fitToPage="1"/>
  </sheetPr>
  <dimension ref="A1:Q48"/>
  <sheetViews>
    <sheetView showGridLines="0" view="pageBreakPreview" zoomScale="60" zoomScaleNormal="60" workbookViewId="0">
      <selection activeCell="E34" sqref="E34"/>
    </sheetView>
  </sheetViews>
  <sheetFormatPr defaultColWidth="9" defaultRowHeight="13.8" x14ac:dyDescent="0.2"/>
  <cols>
    <col min="1" max="1" width="3.6640625" style="1" customWidth="1"/>
    <col min="2" max="2" width="14" style="1" customWidth="1"/>
    <col min="3" max="3" width="16.88671875" style="1" customWidth="1"/>
    <col min="4" max="4" width="32.21875" style="1" customWidth="1"/>
    <col min="5" max="5" width="14.109375" style="5" customWidth="1"/>
    <col min="6" max="6" width="14" style="1" customWidth="1"/>
    <col min="7" max="7" width="15.44140625" style="1" customWidth="1"/>
    <col min="8" max="8" width="21.33203125" style="1" customWidth="1"/>
    <col min="9" max="9" width="78" style="1" customWidth="1"/>
    <col min="10" max="11" width="17.6640625" style="1" customWidth="1"/>
    <col min="12" max="16384" width="9" style="1"/>
  </cols>
  <sheetData>
    <row r="1" spans="1:11" ht="18" customHeight="1" x14ac:dyDescent="0.2">
      <c r="K1" s="14" t="s">
        <v>173</v>
      </c>
    </row>
    <row r="2" spans="1:11" ht="18" customHeight="1" x14ac:dyDescent="0.2">
      <c r="K2" s="14" t="s">
        <v>1</v>
      </c>
    </row>
    <row r="3" spans="1:11" ht="27.75" customHeight="1" x14ac:dyDescent="0.2">
      <c r="A3" s="53" t="s">
        <v>2</v>
      </c>
      <c r="B3" s="54"/>
      <c r="C3" s="54"/>
      <c r="D3" s="54"/>
      <c r="E3" s="181"/>
      <c r="F3" s="54"/>
      <c r="G3" s="54"/>
      <c r="H3" s="54"/>
      <c r="I3" s="54"/>
      <c r="J3" s="54"/>
      <c r="K3" s="55"/>
    </row>
    <row r="5" spans="1:11" ht="18.75" customHeight="1" x14ac:dyDescent="0.2">
      <c r="A5" s="56" t="s">
        <v>3</v>
      </c>
      <c r="B5" s="56"/>
    </row>
    <row r="6" spans="1:11" ht="18.75" customHeight="1" x14ac:dyDescent="0.2">
      <c r="A6" s="56"/>
      <c r="B6" s="136" t="s">
        <v>4</v>
      </c>
      <c r="C6" s="136" t="s">
        <v>5</v>
      </c>
      <c r="D6" s="136" t="s">
        <v>6</v>
      </c>
      <c r="E6" s="136" t="s">
        <v>7</v>
      </c>
      <c r="F6" s="136" t="s">
        <v>8</v>
      </c>
      <c r="G6" s="136" t="s">
        <v>9</v>
      </c>
      <c r="H6" s="136" t="s">
        <v>10</v>
      </c>
      <c r="I6" s="136" t="s">
        <v>11</v>
      </c>
      <c r="J6" s="136" t="s">
        <v>12</v>
      </c>
      <c r="K6" s="136" t="s">
        <v>13</v>
      </c>
    </row>
    <row r="7" spans="1:11" s="58" customFormat="1" ht="39" customHeight="1" x14ac:dyDescent="0.2">
      <c r="B7" s="136" t="s">
        <v>14</v>
      </c>
      <c r="C7" s="136" t="s">
        <v>15</v>
      </c>
      <c r="D7" s="136" t="s">
        <v>16</v>
      </c>
      <c r="E7" s="136" t="s">
        <v>17</v>
      </c>
      <c r="F7" s="136" t="s">
        <v>18</v>
      </c>
      <c r="G7" s="136" t="s">
        <v>19</v>
      </c>
      <c r="H7" s="136" t="s">
        <v>20</v>
      </c>
      <c r="I7" s="136" t="s">
        <v>21</v>
      </c>
      <c r="J7" s="136" t="s">
        <v>22</v>
      </c>
      <c r="K7" s="136" t="s">
        <v>23</v>
      </c>
    </row>
    <row r="8" spans="1:11" ht="118.5" customHeight="1" x14ac:dyDescent="0.2">
      <c r="B8" s="182" t="s">
        <v>174</v>
      </c>
      <c r="C8" s="102" t="s">
        <v>175</v>
      </c>
      <c r="D8" s="137" t="s">
        <v>176</v>
      </c>
      <c r="E8" s="102" t="s">
        <v>27</v>
      </c>
      <c r="F8" s="103" t="s">
        <v>177</v>
      </c>
      <c r="G8" s="183" t="s">
        <v>29</v>
      </c>
      <c r="H8" s="2" t="s">
        <v>30</v>
      </c>
      <c r="I8" s="184" t="s">
        <v>178</v>
      </c>
      <c r="J8" s="185" t="s">
        <v>32</v>
      </c>
      <c r="K8" s="186" t="s">
        <v>33</v>
      </c>
    </row>
    <row r="9" spans="1:11" ht="180.75" customHeight="1" x14ac:dyDescent="0.2">
      <c r="B9" s="182" t="s">
        <v>34</v>
      </c>
      <c r="C9" s="102" t="s">
        <v>179</v>
      </c>
      <c r="D9" s="137" t="s">
        <v>180</v>
      </c>
      <c r="E9" s="102" t="s">
        <v>27</v>
      </c>
      <c r="F9" s="103" t="s">
        <v>177</v>
      </c>
      <c r="G9" s="183" t="s">
        <v>29</v>
      </c>
      <c r="H9" s="2" t="s">
        <v>30</v>
      </c>
      <c r="I9" s="184" t="s">
        <v>181</v>
      </c>
      <c r="J9" s="185" t="s">
        <v>32</v>
      </c>
      <c r="K9" s="186" t="s">
        <v>33</v>
      </c>
    </row>
    <row r="10" spans="1:11" ht="126" customHeight="1" x14ac:dyDescent="0.2">
      <c r="B10" s="182" t="s">
        <v>182</v>
      </c>
      <c r="C10" s="102" t="s">
        <v>183</v>
      </c>
      <c r="D10" s="137" t="s">
        <v>184</v>
      </c>
      <c r="E10" s="102" t="s">
        <v>27</v>
      </c>
      <c r="F10" s="103" t="s">
        <v>177</v>
      </c>
      <c r="G10" s="183" t="s">
        <v>29</v>
      </c>
      <c r="H10" s="2" t="s">
        <v>30</v>
      </c>
      <c r="I10" s="184" t="s">
        <v>178</v>
      </c>
      <c r="J10" s="185" t="s">
        <v>32</v>
      </c>
      <c r="K10" s="186" t="s">
        <v>33</v>
      </c>
    </row>
    <row r="11" spans="1:11" ht="126" customHeight="1" x14ac:dyDescent="0.2">
      <c r="B11" s="182" t="s">
        <v>185</v>
      </c>
      <c r="C11" s="102" t="s">
        <v>186</v>
      </c>
      <c r="D11" s="137" t="s">
        <v>187</v>
      </c>
      <c r="E11" s="102" t="s">
        <v>27</v>
      </c>
      <c r="F11" s="103" t="s">
        <v>28</v>
      </c>
      <c r="G11" s="183" t="s">
        <v>29</v>
      </c>
      <c r="H11" s="2" t="s">
        <v>30</v>
      </c>
      <c r="I11" s="187" t="s">
        <v>188</v>
      </c>
      <c r="J11" s="185" t="s">
        <v>32</v>
      </c>
      <c r="K11" s="186" t="s">
        <v>33</v>
      </c>
    </row>
    <row r="12" spans="1:11" ht="8.25" customHeight="1" x14ac:dyDescent="0.2"/>
    <row r="13" spans="1:11" ht="21.75" customHeight="1" x14ac:dyDescent="0.2">
      <c r="A13" s="188" t="s">
        <v>189</v>
      </c>
      <c r="B13" s="188"/>
      <c r="C13" s="10"/>
      <c r="D13" s="10"/>
      <c r="E13" s="10"/>
      <c r="F13" s="10"/>
      <c r="G13" s="10"/>
      <c r="H13" s="10"/>
      <c r="I13" s="10"/>
      <c r="J13" s="10"/>
      <c r="K13" s="10"/>
    </row>
    <row r="14" spans="1:11" s="191" customFormat="1" ht="24" customHeight="1" x14ac:dyDescent="0.2">
      <c r="A14" s="189"/>
      <c r="B14" s="190" t="s">
        <v>4</v>
      </c>
      <c r="C14" s="190" t="s">
        <v>5</v>
      </c>
      <c r="D14" s="190" t="s">
        <v>6</v>
      </c>
      <c r="E14" s="190" t="s">
        <v>7</v>
      </c>
      <c r="F14" s="190" t="s">
        <v>8</v>
      </c>
      <c r="G14" s="190" t="s">
        <v>9</v>
      </c>
      <c r="H14" s="190" t="s">
        <v>10</v>
      </c>
      <c r="I14" s="190" t="s">
        <v>11</v>
      </c>
      <c r="J14" s="190" t="s">
        <v>12</v>
      </c>
      <c r="K14" s="190" t="s">
        <v>13</v>
      </c>
    </row>
    <row r="15" spans="1:11" s="191" customFormat="1" ht="53.25" customHeight="1" x14ac:dyDescent="0.2">
      <c r="A15" s="192"/>
      <c r="B15" s="190" t="s">
        <v>14</v>
      </c>
      <c r="C15" s="190" t="s">
        <v>15</v>
      </c>
      <c r="D15" s="190" t="s">
        <v>16</v>
      </c>
      <c r="E15" s="190" t="s">
        <v>17</v>
      </c>
      <c r="F15" s="190" t="s">
        <v>18</v>
      </c>
      <c r="G15" s="190" t="s">
        <v>19</v>
      </c>
      <c r="H15" s="190" t="s">
        <v>20</v>
      </c>
      <c r="I15" s="190" t="s">
        <v>21</v>
      </c>
      <c r="J15" s="190" t="s">
        <v>22</v>
      </c>
      <c r="K15" s="190" t="s">
        <v>23</v>
      </c>
    </row>
    <row r="16" spans="1:11" ht="108.75" customHeight="1" x14ac:dyDescent="0.2">
      <c r="A16" s="10"/>
      <c r="B16" s="193" t="s">
        <v>190</v>
      </c>
      <c r="C16" s="194" t="s">
        <v>191</v>
      </c>
      <c r="D16" s="137" t="s">
        <v>192</v>
      </c>
      <c r="E16" s="195"/>
      <c r="F16" s="137" t="s">
        <v>37</v>
      </c>
      <c r="G16" s="2" t="s">
        <v>38</v>
      </c>
      <c r="H16" s="2" t="s">
        <v>39</v>
      </c>
      <c r="I16" s="3" t="s">
        <v>40</v>
      </c>
      <c r="J16" s="3" t="s">
        <v>32</v>
      </c>
      <c r="K16" s="3" t="s">
        <v>193</v>
      </c>
    </row>
    <row r="17" spans="1:17" ht="139.5" customHeight="1" x14ac:dyDescent="0.2">
      <c r="A17" s="10"/>
      <c r="B17" s="193" t="s">
        <v>194</v>
      </c>
      <c r="C17" s="194" t="s">
        <v>195</v>
      </c>
      <c r="D17" s="137" t="s">
        <v>196</v>
      </c>
      <c r="E17" s="195"/>
      <c r="F17" s="63" t="s">
        <v>28</v>
      </c>
      <c r="G17" s="2" t="s">
        <v>29</v>
      </c>
      <c r="H17" s="2" t="s">
        <v>30</v>
      </c>
      <c r="I17" s="196" t="s">
        <v>197</v>
      </c>
      <c r="J17" s="3" t="s">
        <v>32</v>
      </c>
      <c r="K17" s="3" t="s">
        <v>193</v>
      </c>
    </row>
    <row r="18" spans="1:17" ht="15" customHeight="1" x14ac:dyDescent="0.2">
      <c r="E18" s="1"/>
    </row>
    <row r="19" spans="1:17" ht="20.100000000000001" customHeight="1" x14ac:dyDescent="0.2">
      <c r="A19" s="56" t="s">
        <v>45</v>
      </c>
    </row>
    <row r="20" spans="1:17" ht="20.100000000000001" customHeight="1" x14ac:dyDescent="0.2">
      <c r="B20" s="136" t="s">
        <v>4</v>
      </c>
      <c r="C20" s="153" t="s">
        <v>5</v>
      </c>
      <c r="D20" s="153"/>
      <c r="E20" s="136" t="s">
        <v>6</v>
      </c>
      <c r="F20" s="136" t="s">
        <v>7</v>
      </c>
      <c r="G20" s="153" t="s">
        <v>8</v>
      </c>
      <c r="H20" s="153"/>
      <c r="I20" s="153"/>
      <c r="J20" s="153" t="s">
        <v>9</v>
      </c>
      <c r="K20" s="153"/>
    </row>
    <row r="21" spans="1:17" ht="39" customHeight="1" x14ac:dyDescent="0.2">
      <c r="B21" s="136" t="s">
        <v>15</v>
      </c>
      <c r="C21" s="153" t="s">
        <v>16</v>
      </c>
      <c r="D21" s="153"/>
      <c r="E21" s="136" t="s">
        <v>17</v>
      </c>
      <c r="F21" s="136" t="s">
        <v>18</v>
      </c>
      <c r="G21" s="153" t="s">
        <v>20</v>
      </c>
      <c r="H21" s="153"/>
      <c r="I21" s="153"/>
      <c r="J21" s="153" t="s">
        <v>23</v>
      </c>
      <c r="K21" s="153"/>
    </row>
    <row r="22" spans="1:17" ht="117" customHeight="1" x14ac:dyDescent="0.2">
      <c r="B22" s="197" t="s">
        <v>198</v>
      </c>
      <c r="C22" s="141" t="s">
        <v>199</v>
      </c>
      <c r="D22" s="141"/>
      <c r="E22" s="134">
        <v>0.48570000000000002</v>
      </c>
      <c r="F22" s="137" t="s">
        <v>48</v>
      </c>
      <c r="G22" s="138" t="s">
        <v>49</v>
      </c>
      <c r="H22" s="138"/>
      <c r="I22" s="138"/>
      <c r="J22" s="138"/>
      <c r="K22" s="138"/>
    </row>
    <row r="23" spans="1:17" ht="117" customHeight="1" x14ac:dyDescent="0.2">
      <c r="B23" s="197" t="s">
        <v>198</v>
      </c>
      <c r="C23" s="141" t="s">
        <v>200</v>
      </c>
      <c r="D23" s="141"/>
      <c r="E23" s="198">
        <f>IF(ISERROR(3.6*(100/E37)*E39),0,3.6*(100/E37)*E39)</f>
        <v>0</v>
      </c>
      <c r="F23" s="137" t="s">
        <v>48</v>
      </c>
      <c r="G23" s="138" t="s">
        <v>201</v>
      </c>
      <c r="H23" s="138"/>
      <c r="I23" s="138"/>
      <c r="J23" s="143" t="s">
        <v>202</v>
      </c>
      <c r="K23" s="144"/>
    </row>
    <row r="24" spans="1:17" ht="117" customHeight="1" x14ac:dyDescent="0.2">
      <c r="B24" s="197" t="s">
        <v>198</v>
      </c>
      <c r="C24" s="199" t="s">
        <v>203</v>
      </c>
      <c r="D24" s="200"/>
      <c r="E24" s="198">
        <f>IF(ISERROR(E16*E38*E39/E17),0,E16*E38*E39/E17)</f>
        <v>0</v>
      </c>
      <c r="F24" s="137" t="s">
        <v>48</v>
      </c>
      <c r="G24" s="138" t="s">
        <v>204</v>
      </c>
      <c r="H24" s="138"/>
      <c r="I24" s="138"/>
      <c r="J24" s="143" t="s">
        <v>202</v>
      </c>
      <c r="K24" s="144"/>
    </row>
    <row r="25" spans="1:17" ht="117" customHeight="1" x14ac:dyDescent="0.2">
      <c r="B25" s="197" t="s">
        <v>198</v>
      </c>
      <c r="C25" s="141" t="s">
        <v>205</v>
      </c>
      <c r="D25" s="141"/>
      <c r="E25" s="4"/>
      <c r="F25" s="137" t="s">
        <v>48</v>
      </c>
      <c r="G25" s="138" t="s">
        <v>59</v>
      </c>
      <c r="H25" s="138"/>
      <c r="I25" s="138"/>
      <c r="J25" s="138"/>
      <c r="K25" s="138"/>
    </row>
    <row r="26" spans="1:17" ht="117" customHeight="1" x14ac:dyDescent="0.2">
      <c r="B26" s="197" t="s">
        <v>198</v>
      </c>
      <c r="C26" s="141" t="s">
        <v>206</v>
      </c>
      <c r="D26" s="141"/>
      <c r="E26" s="201"/>
      <c r="F26" s="137" t="s">
        <v>48</v>
      </c>
      <c r="G26" s="138" t="s">
        <v>207</v>
      </c>
      <c r="H26" s="138"/>
      <c r="I26" s="138"/>
      <c r="J26" s="143"/>
      <c r="K26" s="144"/>
    </row>
    <row r="27" spans="1:17" ht="68.25" customHeight="1" x14ac:dyDescent="0.2">
      <c r="B27" s="202" t="s">
        <v>208</v>
      </c>
      <c r="C27" s="203" t="s">
        <v>209</v>
      </c>
      <c r="D27" s="204"/>
      <c r="E27" s="205" t="s">
        <v>210</v>
      </c>
      <c r="F27" s="103" t="s">
        <v>27</v>
      </c>
      <c r="G27" s="143" t="s">
        <v>211</v>
      </c>
      <c r="H27" s="206"/>
      <c r="I27" s="144"/>
      <c r="J27" s="207" t="s">
        <v>212</v>
      </c>
      <c r="K27" s="208"/>
      <c r="L27"/>
      <c r="Q27" s="209"/>
    </row>
    <row r="28" spans="1:17" ht="68.25" customHeight="1" x14ac:dyDescent="0.2">
      <c r="B28" s="63" t="s">
        <v>87</v>
      </c>
      <c r="C28" s="203" t="s">
        <v>213</v>
      </c>
      <c r="D28" s="204"/>
      <c r="E28" s="205" t="s">
        <v>210</v>
      </c>
      <c r="F28" s="103" t="s">
        <v>89</v>
      </c>
      <c r="G28" s="138" t="s">
        <v>214</v>
      </c>
      <c r="H28" s="138"/>
      <c r="I28" s="138"/>
      <c r="J28" s="207" t="s">
        <v>212</v>
      </c>
      <c r="K28" s="208"/>
    </row>
    <row r="29" spans="1:17" ht="68.25" customHeight="1" x14ac:dyDescent="0.2">
      <c r="B29" s="63" t="s">
        <v>215</v>
      </c>
      <c r="C29" s="203" t="s">
        <v>216</v>
      </c>
      <c r="D29" s="204"/>
      <c r="E29" s="205" t="s">
        <v>210</v>
      </c>
      <c r="F29" s="103" t="s">
        <v>217</v>
      </c>
      <c r="G29" s="138" t="s">
        <v>218</v>
      </c>
      <c r="H29" s="138"/>
      <c r="I29" s="138"/>
      <c r="J29" s="207" t="s">
        <v>212</v>
      </c>
      <c r="K29" s="208"/>
      <c r="P29"/>
      <c r="Q29"/>
    </row>
    <row r="30" spans="1:17" ht="68.25" customHeight="1" x14ac:dyDescent="0.2">
      <c r="B30" s="63" t="s">
        <v>219</v>
      </c>
      <c r="C30" s="203" t="s">
        <v>220</v>
      </c>
      <c r="D30" s="204"/>
      <c r="E30" s="205">
        <v>38.5</v>
      </c>
      <c r="F30" s="102" t="s">
        <v>65</v>
      </c>
      <c r="G30" s="143" t="s">
        <v>211</v>
      </c>
      <c r="H30" s="206"/>
      <c r="I30" s="144"/>
      <c r="J30" s="207" t="s">
        <v>221</v>
      </c>
      <c r="K30" s="208"/>
      <c r="L30"/>
      <c r="M30" s="209"/>
      <c r="N30" s="210"/>
    </row>
    <row r="31" spans="1:17" ht="68.25" customHeight="1" x14ac:dyDescent="0.2">
      <c r="B31" s="63" t="s">
        <v>222</v>
      </c>
      <c r="C31" s="203" t="s">
        <v>223</v>
      </c>
      <c r="D31" s="204"/>
      <c r="E31" s="205" t="s">
        <v>210</v>
      </c>
      <c r="F31" s="103" t="s">
        <v>217</v>
      </c>
      <c r="G31" s="138" t="s">
        <v>218</v>
      </c>
      <c r="H31" s="138"/>
      <c r="I31" s="138"/>
      <c r="J31" s="207" t="s">
        <v>212</v>
      </c>
      <c r="K31" s="208"/>
      <c r="L31"/>
      <c r="M31" s="209"/>
      <c r="N31" s="210"/>
    </row>
    <row r="32" spans="1:17" ht="68.25" customHeight="1" x14ac:dyDescent="0.2">
      <c r="B32" s="63" t="s">
        <v>224</v>
      </c>
      <c r="C32" s="203" t="s">
        <v>225</v>
      </c>
      <c r="D32" s="204"/>
      <c r="E32" s="211">
        <v>1.2</v>
      </c>
      <c r="F32" s="103" t="s">
        <v>27</v>
      </c>
      <c r="G32" s="138" t="s">
        <v>226</v>
      </c>
      <c r="H32" s="138"/>
      <c r="I32" s="138"/>
      <c r="J32" s="207" t="s">
        <v>221</v>
      </c>
      <c r="K32" s="208"/>
      <c r="L32"/>
      <c r="Q32" s="209"/>
    </row>
    <row r="33" spans="1:17" ht="68.25" customHeight="1" x14ac:dyDescent="0.2">
      <c r="B33" s="63" t="s">
        <v>227</v>
      </c>
      <c r="C33" s="203" t="s">
        <v>228</v>
      </c>
      <c r="D33" s="204"/>
      <c r="E33" s="205">
        <v>4.18</v>
      </c>
      <c r="F33" s="102" t="s">
        <v>229</v>
      </c>
      <c r="G33" s="138" t="s">
        <v>211</v>
      </c>
      <c r="H33" s="138"/>
      <c r="I33" s="138"/>
      <c r="J33" s="207" t="s">
        <v>221</v>
      </c>
      <c r="K33" s="208"/>
      <c r="L33"/>
      <c r="M33" s="210"/>
      <c r="Q33" s="209"/>
    </row>
    <row r="34" spans="1:17" ht="68.25" customHeight="1" x14ac:dyDescent="0.2">
      <c r="B34" s="63" t="s">
        <v>230</v>
      </c>
      <c r="C34" s="203" t="s">
        <v>231</v>
      </c>
      <c r="D34" s="204"/>
      <c r="E34" s="205" t="s">
        <v>210</v>
      </c>
      <c r="F34" s="102" t="s">
        <v>65</v>
      </c>
      <c r="G34" s="143" t="s">
        <v>232</v>
      </c>
      <c r="H34" s="206"/>
      <c r="I34" s="144"/>
      <c r="J34" s="207" t="s">
        <v>212</v>
      </c>
      <c r="K34" s="208"/>
      <c r="L34"/>
      <c r="Q34" s="209"/>
    </row>
    <row r="35" spans="1:17" ht="68.25" customHeight="1" x14ac:dyDescent="0.2">
      <c r="B35" s="63" t="s">
        <v>233</v>
      </c>
      <c r="C35" s="203" t="s">
        <v>234</v>
      </c>
      <c r="D35" s="204"/>
      <c r="E35" s="205" t="s">
        <v>210</v>
      </c>
      <c r="F35" s="102" t="s">
        <v>65</v>
      </c>
      <c r="G35" s="143" t="s">
        <v>232</v>
      </c>
      <c r="H35" s="206"/>
      <c r="I35" s="144"/>
      <c r="J35" s="207" t="s">
        <v>212</v>
      </c>
      <c r="K35" s="208"/>
      <c r="L35"/>
      <c r="Q35" s="209"/>
    </row>
    <row r="36" spans="1:17" ht="68.25" customHeight="1" x14ac:dyDescent="0.2">
      <c r="B36" s="63" t="s">
        <v>235</v>
      </c>
      <c r="C36" s="203" t="s">
        <v>236</v>
      </c>
      <c r="D36" s="204"/>
      <c r="E36" s="205" t="s">
        <v>210</v>
      </c>
      <c r="F36" s="103" t="s">
        <v>217</v>
      </c>
      <c r="G36" s="143" t="s">
        <v>232</v>
      </c>
      <c r="H36" s="206"/>
      <c r="I36" s="144"/>
      <c r="J36" s="207" t="s">
        <v>212</v>
      </c>
      <c r="K36" s="208"/>
      <c r="L36"/>
      <c r="Q36" s="209"/>
    </row>
    <row r="37" spans="1:17" ht="68.25" customHeight="1" x14ac:dyDescent="0.2">
      <c r="B37" s="212" t="s">
        <v>237</v>
      </c>
      <c r="C37" s="141" t="s">
        <v>78</v>
      </c>
      <c r="D37" s="141"/>
      <c r="E37" s="213"/>
      <c r="F37" s="66" t="s">
        <v>79</v>
      </c>
      <c r="G37" s="138" t="s">
        <v>80</v>
      </c>
      <c r="H37" s="138"/>
      <c r="I37" s="138"/>
      <c r="J37" s="138" t="s">
        <v>238</v>
      </c>
      <c r="K37" s="138"/>
      <c r="L37"/>
      <c r="Q37" s="209"/>
    </row>
    <row r="38" spans="1:17" ht="94.5" customHeight="1" x14ac:dyDescent="0.2">
      <c r="B38" s="212" t="s">
        <v>239</v>
      </c>
      <c r="C38" s="141" t="s">
        <v>83</v>
      </c>
      <c r="D38" s="141"/>
      <c r="E38" s="213"/>
      <c r="F38" s="66" t="s">
        <v>84</v>
      </c>
      <c r="G38" s="138" t="s">
        <v>85</v>
      </c>
      <c r="H38" s="138"/>
      <c r="I38" s="138"/>
      <c r="J38" s="138" t="s">
        <v>193</v>
      </c>
      <c r="K38" s="138"/>
      <c r="L38"/>
      <c r="Q38" s="209"/>
    </row>
    <row r="39" spans="1:17" ht="94.5" customHeight="1" x14ac:dyDescent="0.2">
      <c r="B39" s="212" t="s">
        <v>240</v>
      </c>
      <c r="C39" s="141" t="s">
        <v>88</v>
      </c>
      <c r="D39" s="141"/>
      <c r="E39" s="214"/>
      <c r="F39" s="66" t="s">
        <v>89</v>
      </c>
      <c r="G39" s="138" t="s">
        <v>90</v>
      </c>
      <c r="H39" s="138"/>
      <c r="I39" s="138"/>
      <c r="J39" s="138" t="s">
        <v>241</v>
      </c>
      <c r="K39" s="138"/>
      <c r="L39"/>
      <c r="Q39" s="209"/>
    </row>
    <row r="40" spans="1:17" ht="6.75" customHeight="1" x14ac:dyDescent="0.2">
      <c r="L40"/>
    </row>
    <row r="41" spans="1:17" ht="18.75" customHeight="1" x14ac:dyDescent="0.2">
      <c r="A41" s="56" t="s">
        <v>92</v>
      </c>
      <c r="B41" s="56"/>
      <c r="L41"/>
    </row>
    <row r="42" spans="1:17" ht="16.8" thickBot="1" x14ac:dyDescent="0.25">
      <c r="B42" s="148" t="s">
        <v>93</v>
      </c>
      <c r="C42" s="148"/>
      <c r="D42" s="67" t="s">
        <v>18</v>
      </c>
      <c r="L42"/>
    </row>
    <row r="43" spans="1:17" ht="16.8" thickBot="1" x14ac:dyDescent="0.25">
      <c r="B43" s="215">
        <f>ROUNDDOWN('AM012_MPS(calc_process)'!G6, 0)</f>
        <v>1352</v>
      </c>
      <c r="C43" s="216"/>
      <c r="D43" s="18" t="s">
        <v>94</v>
      </c>
      <c r="L43"/>
    </row>
    <row r="44" spans="1:17" ht="20.100000000000001" customHeight="1" x14ac:dyDescent="0.2">
      <c r="F44" s="209"/>
      <c r="G44" s="209"/>
      <c r="L44"/>
    </row>
    <row r="45" spans="1:17" ht="18.75" customHeight="1" x14ac:dyDescent="0.2">
      <c r="A45" s="56" t="s">
        <v>95</v>
      </c>
      <c r="L45"/>
    </row>
    <row r="46" spans="1:17" ht="18" customHeight="1" x14ac:dyDescent="0.2">
      <c r="B46" s="217" t="s">
        <v>96</v>
      </c>
      <c r="C46" s="218" t="s">
        <v>97</v>
      </c>
      <c r="D46" s="218"/>
      <c r="E46" s="218"/>
      <c r="F46" s="218"/>
      <c r="G46" s="218"/>
      <c r="H46" s="218"/>
      <c r="I46" s="218"/>
      <c r="J46" s="70"/>
    </row>
    <row r="47" spans="1:17" ht="18" customHeight="1" x14ac:dyDescent="0.2">
      <c r="B47" s="217" t="s">
        <v>38</v>
      </c>
      <c r="C47" s="218" t="s">
        <v>242</v>
      </c>
      <c r="D47" s="218"/>
      <c r="E47" s="218"/>
      <c r="F47" s="218"/>
      <c r="G47" s="218"/>
      <c r="H47" s="218"/>
      <c r="I47" s="218"/>
      <c r="J47" s="70"/>
    </row>
    <row r="48" spans="1:17" ht="18" customHeight="1" x14ac:dyDescent="0.2">
      <c r="B48" s="217" t="s">
        <v>29</v>
      </c>
      <c r="C48" s="218" t="s">
        <v>243</v>
      </c>
      <c r="D48" s="218"/>
      <c r="E48" s="218"/>
      <c r="F48" s="218"/>
      <c r="G48" s="218"/>
      <c r="H48" s="218"/>
      <c r="I48" s="218"/>
      <c r="J48" s="70"/>
    </row>
  </sheetData>
  <sheetProtection algorithmName="SHA-512" hashValue="J6dEwzGRsYxfrm0yfMe3dd4ZyKs7mLllUdbqgyGGWA1Nuos4/7O2Xxfn2TWCYbBSABM4t2ORVWYFjNjNhul0Og==" saltValue="p8qlPxo1n/hUFjvKtZo42w==" spinCount="100000" sheet="1" objects="1" scenarios="1" formatCells="0" formatRows="0"/>
  <mergeCells count="65">
    <mergeCell ref="B42:C42"/>
    <mergeCell ref="B43:C43"/>
    <mergeCell ref="C46:I46"/>
    <mergeCell ref="C47:I47"/>
    <mergeCell ref="C48:I48"/>
    <mergeCell ref="C38:D38"/>
    <mergeCell ref="G38:I38"/>
    <mergeCell ref="J38:K38"/>
    <mergeCell ref="C39:D39"/>
    <mergeCell ref="G39:I39"/>
    <mergeCell ref="J39:K39"/>
    <mergeCell ref="C36:D36"/>
    <mergeCell ref="G36:I36"/>
    <mergeCell ref="J36:K36"/>
    <mergeCell ref="C37:D37"/>
    <mergeCell ref="G37:I37"/>
    <mergeCell ref="J37:K37"/>
    <mergeCell ref="C34:D34"/>
    <mergeCell ref="G34:I34"/>
    <mergeCell ref="J34:K34"/>
    <mergeCell ref="C35:D35"/>
    <mergeCell ref="G35:I35"/>
    <mergeCell ref="J35:K35"/>
    <mergeCell ref="C32:D32"/>
    <mergeCell ref="G32:I32"/>
    <mergeCell ref="J32:K32"/>
    <mergeCell ref="C33:D33"/>
    <mergeCell ref="G33:I33"/>
    <mergeCell ref="J33:K33"/>
    <mergeCell ref="C30:D30"/>
    <mergeCell ref="G30:I30"/>
    <mergeCell ref="J30:K30"/>
    <mergeCell ref="C31:D31"/>
    <mergeCell ref="G31:I31"/>
    <mergeCell ref="J31:K31"/>
    <mergeCell ref="C28:D28"/>
    <mergeCell ref="G28:I28"/>
    <mergeCell ref="J28:K28"/>
    <mergeCell ref="C29:D29"/>
    <mergeCell ref="G29:I29"/>
    <mergeCell ref="J29:K29"/>
    <mergeCell ref="C26:D26"/>
    <mergeCell ref="G26:I26"/>
    <mergeCell ref="J26:K26"/>
    <mergeCell ref="C27:D27"/>
    <mergeCell ref="G27:I27"/>
    <mergeCell ref="J27:K27"/>
    <mergeCell ref="C24:D24"/>
    <mergeCell ref="G24:I24"/>
    <mergeCell ref="J24:K24"/>
    <mergeCell ref="C25:D25"/>
    <mergeCell ref="G25:I25"/>
    <mergeCell ref="J25:K25"/>
    <mergeCell ref="C22:D22"/>
    <mergeCell ref="G22:I22"/>
    <mergeCell ref="J22:K22"/>
    <mergeCell ref="C23:D23"/>
    <mergeCell ref="G23:I23"/>
    <mergeCell ref="J23:K23"/>
    <mergeCell ref="C20:D20"/>
    <mergeCell ref="G20:I20"/>
    <mergeCell ref="J20:K20"/>
    <mergeCell ref="C21:D21"/>
    <mergeCell ref="G21:I21"/>
    <mergeCell ref="J21:K21"/>
  </mergeCells>
  <phoneticPr fontId="4"/>
  <dataValidations count="1">
    <dataValidation type="list" allowBlank="1" showInputMessage="1" showErrorMessage="1" sqref="E25" xr:uid="{75E86F05-D4CD-45D4-B620-94A5DF8AC9B1}">
      <formula1>"0.8,0.46"</formula1>
    </dataValidation>
  </dataValidations>
  <pageMargins left="0.70866141732283472" right="0.70866141732283472" top="0.74803149606299213" bottom="0.74803149606299213" header="0.31496062992125984" footer="0.31496062992125984"/>
  <pageSetup paperSize="8" scale="4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EDEC-4CE1-470E-952D-585CE23F3E40}">
  <sheetPr>
    <tabColor theme="3" tint="0.39997558519241921"/>
    <pageSetUpPr fitToPage="1"/>
  </sheetPr>
  <dimension ref="A1:Y58"/>
  <sheetViews>
    <sheetView showGridLines="0" view="pageBreakPreview" zoomScale="70" zoomScaleNormal="55" zoomScaleSheetLayoutView="70" workbookViewId="0">
      <pane xSplit="1" ySplit="6" topLeftCell="M7" activePane="bottomRight" state="frozen"/>
      <selection activeCell="E34" sqref="E34"/>
      <selection pane="topRight" activeCell="E34" sqref="E34"/>
      <selection pane="bottomLeft" activeCell="E34" sqref="E34"/>
      <selection pane="bottomRight" activeCell="E34" sqref="E34"/>
    </sheetView>
  </sheetViews>
  <sheetFormatPr defaultColWidth="9" defaultRowHeight="13.8" x14ac:dyDescent="0.2"/>
  <cols>
    <col min="1" max="5" width="25.6640625" style="219" customWidth="1"/>
    <col min="6" max="25" width="25.6640625" style="220" customWidth="1"/>
    <col min="26" max="16384" width="9" style="220"/>
  </cols>
  <sheetData>
    <row r="1" spans="1:25" x14ac:dyDescent="0.2">
      <c r="Y1" s="221" t="str">
        <f>'AM012_MPS(input)'!K1</f>
        <v>Monitoring Spreadsheet: JCM_TH_AM012_ver01.0</v>
      </c>
    </row>
    <row r="2" spans="1:25" ht="15" customHeight="1" x14ac:dyDescent="0.2">
      <c r="Y2" s="221" t="str">
        <f>'AM012_MPS(input)'!K2</f>
        <v>Reference Number:</v>
      </c>
    </row>
    <row r="3" spans="1:25" s="227" customFormat="1" ht="18.75" customHeight="1" x14ac:dyDescent="0.2">
      <c r="A3" s="222"/>
      <c r="B3" s="223" t="s">
        <v>244</v>
      </c>
      <c r="C3" s="223"/>
      <c r="D3" s="223"/>
      <c r="E3" s="223"/>
      <c r="F3" s="223"/>
      <c r="G3" s="224" t="s">
        <v>245</v>
      </c>
      <c r="H3" s="224"/>
      <c r="I3" s="224"/>
      <c r="J3" s="224"/>
      <c r="K3" s="224"/>
      <c r="L3" s="224"/>
      <c r="M3" s="224"/>
      <c r="N3" s="224"/>
      <c r="O3" s="224"/>
      <c r="P3" s="224"/>
      <c r="Q3" s="224"/>
      <c r="R3" s="224"/>
      <c r="S3" s="224"/>
      <c r="T3" s="224"/>
      <c r="U3" s="224"/>
      <c r="V3" s="225"/>
      <c r="W3" s="226" t="s">
        <v>246</v>
      </c>
      <c r="X3" s="226"/>
      <c r="Y3" s="226"/>
    </row>
    <row r="4" spans="1:25" s="233" customFormat="1" ht="18" customHeight="1" x14ac:dyDescent="0.2">
      <c r="A4" s="228" t="s">
        <v>15</v>
      </c>
      <c r="B4" s="229" t="s">
        <v>247</v>
      </c>
      <c r="C4" s="230" t="s">
        <v>175</v>
      </c>
      <c r="D4" s="230" t="s">
        <v>179</v>
      </c>
      <c r="E4" s="230" t="s">
        <v>183</v>
      </c>
      <c r="F4" s="230" t="s">
        <v>186</v>
      </c>
      <c r="G4" s="231" t="s">
        <v>198</v>
      </c>
      <c r="H4" s="231" t="s">
        <v>198</v>
      </c>
      <c r="I4" s="231" t="s">
        <v>198</v>
      </c>
      <c r="J4" s="231" t="s">
        <v>198</v>
      </c>
      <c r="K4" s="231" t="s">
        <v>198</v>
      </c>
      <c r="L4" s="232" t="s">
        <v>208</v>
      </c>
      <c r="M4" s="230" t="s">
        <v>248</v>
      </c>
      <c r="N4" s="230" t="s">
        <v>215</v>
      </c>
      <c r="O4" s="232" t="s">
        <v>219</v>
      </c>
      <c r="P4" s="230" t="s">
        <v>222</v>
      </c>
      <c r="Q4" s="230" t="s">
        <v>224</v>
      </c>
      <c r="R4" s="230" t="s">
        <v>227</v>
      </c>
      <c r="S4" s="230" t="s">
        <v>230</v>
      </c>
      <c r="T4" s="230" t="s">
        <v>233</v>
      </c>
      <c r="U4" s="230" t="s">
        <v>235</v>
      </c>
      <c r="V4" s="230" t="s">
        <v>249</v>
      </c>
      <c r="W4" s="230" t="s">
        <v>250</v>
      </c>
      <c r="X4" s="230" t="s">
        <v>251</v>
      </c>
      <c r="Y4" s="230" t="s">
        <v>252</v>
      </c>
    </row>
    <row r="5" spans="1:25" s="238" customFormat="1" ht="229.5" customHeight="1" x14ac:dyDescent="0.2">
      <c r="A5" s="234" t="s">
        <v>16</v>
      </c>
      <c r="B5" s="235" t="s">
        <v>253</v>
      </c>
      <c r="C5" s="235" t="s">
        <v>254</v>
      </c>
      <c r="D5" s="137" t="s">
        <v>255</v>
      </c>
      <c r="E5" s="137" t="s">
        <v>184</v>
      </c>
      <c r="F5" s="137" t="s">
        <v>187</v>
      </c>
      <c r="G5" s="236" t="s">
        <v>199</v>
      </c>
      <c r="H5" s="80" t="s">
        <v>256</v>
      </c>
      <c r="I5" s="80" t="s">
        <v>257</v>
      </c>
      <c r="J5" s="80" t="s">
        <v>258</v>
      </c>
      <c r="K5" s="80" t="s">
        <v>259</v>
      </c>
      <c r="L5" s="237" t="s">
        <v>209</v>
      </c>
      <c r="M5" s="237" t="s">
        <v>213</v>
      </c>
      <c r="N5" s="237" t="s">
        <v>216</v>
      </c>
      <c r="O5" s="237" t="s">
        <v>220</v>
      </c>
      <c r="P5" s="237" t="s">
        <v>260</v>
      </c>
      <c r="Q5" s="237" t="s">
        <v>225</v>
      </c>
      <c r="R5" s="237" t="s">
        <v>228</v>
      </c>
      <c r="S5" s="237" t="s">
        <v>231</v>
      </c>
      <c r="T5" s="237" t="s">
        <v>234</v>
      </c>
      <c r="U5" s="237" t="s">
        <v>236</v>
      </c>
      <c r="V5" s="237" t="s">
        <v>261</v>
      </c>
      <c r="W5" s="237" t="s">
        <v>262</v>
      </c>
      <c r="X5" s="237" t="s">
        <v>263</v>
      </c>
      <c r="Y5" s="237" t="s">
        <v>264</v>
      </c>
    </row>
    <row r="6" spans="1:25" s="238" customFormat="1" ht="18" customHeight="1" x14ac:dyDescent="0.2">
      <c r="A6" s="234" t="s">
        <v>18</v>
      </c>
      <c r="B6" s="239" t="s">
        <v>265</v>
      </c>
      <c r="C6" s="103" t="s">
        <v>177</v>
      </c>
      <c r="D6" s="103" t="s">
        <v>177</v>
      </c>
      <c r="E6" s="103" t="s">
        <v>177</v>
      </c>
      <c r="F6" s="103" t="s">
        <v>28</v>
      </c>
      <c r="G6" s="103" t="s">
        <v>48</v>
      </c>
      <c r="H6" s="103" t="s">
        <v>48</v>
      </c>
      <c r="I6" s="103" t="s">
        <v>48</v>
      </c>
      <c r="J6" s="103" t="s">
        <v>48</v>
      </c>
      <c r="K6" s="103" t="s">
        <v>48</v>
      </c>
      <c r="L6" s="103" t="s">
        <v>27</v>
      </c>
      <c r="M6" s="103" t="s">
        <v>89</v>
      </c>
      <c r="N6" s="103" t="s">
        <v>217</v>
      </c>
      <c r="O6" s="102" t="s">
        <v>65</v>
      </c>
      <c r="P6" s="103" t="s">
        <v>217</v>
      </c>
      <c r="Q6" s="103" t="s">
        <v>27</v>
      </c>
      <c r="R6" s="102" t="s">
        <v>229</v>
      </c>
      <c r="S6" s="102" t="s">
        <v>65</v>
      </c>
      <c r="T6" s="102" t="s">
        <v>65</v>
      </c>
      <c r="U6" s="102" t="s">
        <v>217</v>
      </c>
      <c r="V6" s="102" t="s">
        <v>266</v>
      </c>
      <c r="W6" s="102" t="s">
        <v>267</v>
      </c>
      <c r="X6" s="102" t="s">
        <v>267</v>
      </c>
      <c r="Y6" s="102" t="s">
        <v>267</v>
      </c>
    </row>
    <row r="7" spans="1:25" s="251" customFormat="1" ht="18" customHeight="1" x14ac:dyDescent="0.2">
      <c r="A7" s="240" t="s">
        <v>268</v>
      </c>
      <c r="B7" s="241">
        <v>1</v>
      </c>
      <c r="C7" s="242">
        <v>42450</v>
      </c>
      <c r="D7" s="242">
        <v>22640</v>
      </c>
      <c r="E7" s="243">
        <v>297</v>
      </c>
      <c r="F7" s="244">
        <v>548</v>
      </c>
      <c r="G7" s="245">
        <f>'AM012_MPS(input)'!$E$22</f>
        <v>0.48570000000000002</v>
      </c>
      <c r="H7" s="245">
        <f>'AM012_MPS(input)'!$E$23</f>
        <v>0</v>
      </c>
      <c r="I7" s="245">
        <f>'AM012_MPS(input)'!$E$24</f>
        <v>0</v>
      </c>
      <c r="J7" s="245">
        <f>'AM012_MPS(input)'!$E$25</f>
        <v>0</v>
      </c>
      <c r="K7" s="245">
        <f>'AM012_MPS(input)'!$E$26</f>
        <v>0</v>
      </c>
      <c r="L7" s="246">
        <v>0.92</v>
      </c>
      <c r="M7" s="246">
        <v>5.4299999999999994E-2</v>
      </c>
      <c r="N7" s="246">
        <v>2753.18</v>
      </c>
      <c r="O7" s="205">
        <f>'AM012_MPS(input)'!$E$30</f>
        <v>38.5</v>
      </c>
      <c r="P7" s="247">
        <v>2374.7600000000002</v>
      </c>
      <c r="Q7" s="211">
        <f>'AM012_MPS(input)'!$E$32</f>
        <v>1.2</v>
      </c>
      <c r="R7" s="248">
        <f>'AM012_MPS(input)'!$E$33</f>
        <v>4.18</v>
      </c>
      <c r="S7" s="249">
        <v>30</v>
      </c>
      <c r="T7" s="246">
        <v>45</v>
      </c>
      <c r="U7" s="246">
        <v>2392.9899999999998</v>
      </c>
      <c r="V7" s="250">
        <f>IFERROR((D7*U7-C7*R7*(S7-T7))/(P7*(Q7+1)),"-")</f>
        <v>10879.359407036727</v>
      </c>
      <c r="W7" s="250">
        <f>IFERROR((V7*(N7-R7*O7)/1000*1/L7*M7),"-")</f>
        <v>1664.5322333293248</v>
      </c>
      <c r="X7" s="250">
        <f>IFERROR(F7*SMALL(G7:K7,COUNTIF(G7:K7,0)+1)+E7*(N7-R7*38.5)/1000*1/L7*M7,"-")</f>
        <v>311.60433366847826</v>
      </c>
      <c r="Y7" s="250">
        <f>+IFERROR(W7-X7,"-")</f>
        <v>1352.9278996608464</v>
      </c>
    </row>
    <row r="8" spans="1:25" s="251" customFormat="1" ht="15" customHeight="1" x14ac:dyDescent="0.2">
      <c r="A8" s="252"/>
      <c r="B8" s="241"/>
      <c r="C8" s="242"/>
      <c r="D8" s="242"/>
      <c r="E8" s="243"/>
      <c r="F8" s="244"/>
      <c r="G8" s="245">
        <f>'AM012_MPS(input)'!$E$22</f>
        <v>0.48570000000000002</v>
      </c>
      <c r="H8" s="245">
        <f>'AM012_MPS(input)'!$E$23</f>
        <v>0</v>
      </c>
      <c r="I8" s="245">
        <f>'AM012_MPS(input)'!$E$24</f>
        <v>0</v>
      </c>
      <c r="J8" s="245">
        <f>'AM012_MPS(input)'!$E$25</f>
        <v>0</v>
      </c>
      <c r="K8" s="245">
        <f>'AM012_MPS(input)'!$E$26</f>
        <v>0</v>
      </c>
      <c r="L8" s="253"/>
      <c r="M8" s="254"/>
      <c r="N8" s="253"/>
      <c r="O8" s="205">
        <f>'AM012_MPS(input)'!$E$30</f>
        <v>38.5</v>
      </c>
      <c r="P8" s="255"/>
      <c r="Q8" s="211">
        <f>'AM012_MPS(input)'!$E$32</f>
        <v>1.2</v>
      </c>
      <c r="R8" s="248">
        <f>'AM012_MPS(input)'!$E$33</f>
        <v>4.18</v>
      </c>
      <c r="S8" s="256"/>
      <c r="T8" s="257"/>
      <c r="U8" s="258"/>
      <c r="V8" s="250" t="str">
        <f t="shared" ref="V8:V56" si="0">IFERROR((D8*U8-C8*R8*(S8-T8))/(P8*(Q8+1)),"-")</f>
        <v>-</v>
      </c>
      <c r="W8" s="250" t="str">
        <f>IFERROR((V8*(N8-R8*O8)/1000*1/L8*M8),"-")</f>
        <v>-</v>
      </c>
      <c r="X8" s="250" t="str">
        <f t="shared" ref="X8:X56" si="1">IFERROR(F8*SMALL(G8:K8,COUNTIF(G8:K8,0)+1)+E8*(N8-R8*38.5)/1000*1/L8*M8,"-")</f>
        <v>-</v>
      </c>
      <c r="Y8" s="250" t="str">
        <f t="shared" ref="Y8:Y56" si="2">+IFERROR(W8-X8,"-")</f>
        <v>-</v>
      </c>
    </row>
    <row r="9" spans="1:25" s="251" customFormat="1" ht="14.25" customHeight="1" x14ac:dyDescent="0.2">
      <c r="A9" s="252"/>
      <c r="B9" s="241"/>
      <c r="C9" s="242"/>
      <c r="D9" s="242"/>
      <c r="E9" s="243"/>
      <c r="F9" s="244"/>
      <c r="G9" s="245">
        <f>'AM012_MPS(input)'!$E$22</f>
        <v>0.48570000000000002</v>
      </c>
      <c r="H9" s="245">
        <f>'AM012_MPS(input)'!$E$23</f>
        <v>0</v>
      </c>
      <c r="I9" s="245">
        <f>'AM012_MPS(input)'!$E$24</f>
        <v>0</v>
      </c>
      <c r="J9" s="245">
        <f>'AM012_MPS(input)'!$E$25</f>
        <v>0</v>
      </c>
      <c r="K9" s="245">
        <f>'AM012_MPS(input)'!$E$26</f>
        <v>0</v>
      </c>
      <c r="L9" s="253"/>
      <c r="M9" s="254"/>
      <c r="N9" s="253"/>
      <c r="O9" s="205">
        <f>'AM012_MPS(input)'!$E$30</f>
        <v>38.5</v>
      </c>
      <c r="P9" s="255"/>
      <c r="Q9" s="211">
        <f>'AM012_MPS(input)'!$E$32</f>
        <v>1.2</v>
      </c>
      <c r="R9" s="248">
        <f>'AM012_MPS(input)'!$E$33</f>
        <v>4.18</v>
      </c>
      <c r="S9" s="256"/>
      <c r="T9" s="257"/>
      <c r="U9" s="258"/>
      <c r="V9" s="250" t="str">
        <f t="shared" si="0"/>
        <v>-</v>
      </c>
      <c r="W9" s="250" t="str">
        <f t="shared" ref="W9:W56" si="3">IFERROR((V9*(N9-R9*O9)/1000*1/L9*M9),"-")</f>
        <v>-</v>
      </c>
      <c r="X9" s="250" t="str">
        <f t="shared" si="1"/>
        <v>-</v>
      </c>
      <c r="Y9" s="250" t="str">
        <f t="shared" si="2"/>
        <v>-</v>
      </c>
    </row>
    <row r="10" spans="1:25" s="251" customFormat="1" ht="15" customHeight="1" x14ac:dyDescent="0.2">
      <c r="A10" s="252"/>
      <c r="B10" s="241"/>
      <c r="C10" s="242"/>
      <c r="D10" s="242"/>
      <c r="E10" s="243"/>
      <c r="F10" s="244"/>
      <c r="G10" s="245">
        <f>'AM012_MPS(input)'!$E$22</f>
        <v>0.48570000000000002</v>
      </c>
      <c r="H10" s="245">
        <f>'AM012_MPS(input)'!$E$23</f>
        <v>0</v>
      </c>
      <c r="I10" s="245">
        <f>'AM012_MPS(input)'!$E$24</f>
        <v>0</v>
      </c>
      <c r="J10" s="245">
        <f>'AM012_MPS(input)'!$E$25</f>
        <v>0</v>
      </c>
      <c r="K10" s="245">
        <f>'AM012_MPS(input)'!$E$26</f>
        <v>0</v>
      </c>
      <c r="L10" s="253"/>
      <c r="M10" s="254"/>
      <c r="N10" s="253"/>
      <c r="O10" s="205">
        <f>'AM012_MPS(input)'!$E$30</f>
        <v>38.5</v>
      </c>
      <c r="P10" s="255"/>
      <c r="Q10" s="211">
        <f>'AM012_MPS(input)'!$E$32</f>
        <v>1.2</v>
      </c>
      <c r="R10" s="248">
        <f>'AM012_MPS(input)'!$E$33</f>
        <v>4.18</v>
      </c>
      <c r="S10" s="256"/>
      <c r="T10" s="257"/>
      <c r="U10" s="258"/>
      <c r="V10" s="250" t="str">
        <f t="shared" si="0"/>
        <v>-</v>
      </c>
      <c r="W10" s="250" t="str">
        <f t="shared" si="3"/>
        <v>-</v>
      </c>
      <c r="X10" s="250" t="str">
        <f t="shared" si="1"/>
        <v>-</v>
      </c>
      <c r="Y10" s="250" t="str">
        <f t="shared" si="2"/>
        <v>-</v>
      </c>
    </row>
    <row r="11" spans="1:25" s="251" customFormat="1" ht="14.25" customHeight="1" x14ac:dyDescent="0.2">
      <c r="A11" s="252"/>
      <c r="B11" s="241"/>
      <c r="C11" s="242"/>
      <c r="D11" s="242"/>
      <c r="E11" s="243"/>
      <c r="F11" s="244"/>
      <c r="G11" s="245">
        <f>'AM012_MPS(input)'!$E$22</f>
        <v>0.48570000000000002</v>
      </c>
      <c r="H11" s="245">
        <f>'AM012_MPS(input)'!$E$23</f>
        <v>0</v>
      </c>
      <c r="I11" s="245">
        <f>'AM012_MPS(input)'!$E$24</f>
        <v>0</v>
      </c>
      <c r="J11" s="245">
        <f>'AM012_MPS(input)'!$E$25</f>
        <v>0</v>
      </c>
      <c r="K11" s="245">
        <f>'AM012_MPS(input)'!$E$26</f>
        <v>0</v>
      </c>
      <c r="L11" s="253"/>
      <c r="M11" s="254"/>
      <c r="N11" s="253"/>
      <c r="O11" s="205">
        <f>'AM012_MPS(input)'!$E$30</f>
        <v>38.5</v>
      </c>
      <c r="P11" s="255"/>
      <c r="Q11" s="211">
        <f>'AM012_MPS(input)'!$E$32</f>
        <v>1.2</v>
      </c>
      <c r="R11" s="248">
        <f>'AM012_MPS(input)'!$E$33</f>
        <v>4.18</v>
      </c>
      <c r="S11" s="256"/>
      <c r="T11" s="257"/>
      <c r="U11" s="258"/>
      <c r="V11" s="250" t="str">
        <f t="shared" si="0"/>
        <v>-</v>
      </c>
      <c r="W11" s="250" t="str">
        <f t="shared" si="3"/>
        <v>-</v>
      </c>
      <c r="X11" s="250" t="str">
        <f t="shared" si="1"/>
        <v>-</v>
      </c>
      <c r="Y11" s="250" t="str">
        <f t="shared" si="2"/>
        <v>-</v>
      </c>
    </row>
    <row r="12" spans="1:25" s="251" customFormat="1" ht="15" customHeight="1" x14ac:dyDescent="0.2">
      <c r="A12" s="252"/>
      <c r="B12" s="241"/>
      <c r="C12" s="242"/>
      <c r="D12" s="242"/>
      <c r="E12" s="243"/>
      <c r="F12" s="244"/>
      <c r="G12" s="245">
        <f>'AM012_MPS(input)'!$E$22</f>
        <v>0.48570000000000002</v>
      </c>
      <c r="H12" s="245">
        <f>'AM012_MPS(input)'!$E$23</f>
        <v>0</v>
      </c>
      <c r="I12" s="245">
        <f>'AM012_MPS(input)'!$E$24</f>
        <v>0</v>
      </c>
      <c r="J12" s="245">
        <f>'AM012_MPS(input)'!$E$25</f>
        <v>0</v>
      </c>
      <c r="K12" s="245">
        <f>'AM012_MPS(input)'!$E$26</f>
        <v>0</v>
      </c>
      <c r="L12" s="253"/>
      <c r="M12" s="254"/>
      <c r="N12" s="253"/>
      <c r="O12" s="205">
        <f>'AM012_MPS(input)'!$E$30</f>
        <v>38.5</v>
      </c>
      <c r="P12" s="255"/>
      <c r="Q12" s="211">
        <f>'AM012_MPS(input)'!$E$32</f>
        <v>1.2</v>
      </c>
      <c r="R12" s="248">
        <f>'AM012_MPS(input)'!$E$33</f>
        <v>4.18</v>
      </c>
      <c r="S12" s="256"/>
      <c r="T12" s="257"/>
      <c r="U12" s="258"/>
      <c r="V12" s="250" t="str">
        <f t="shared" si="0"/>
        <v>-</v>
      </c>
      <c r="W12" s="250" t="str">
        <f t="shared" si="3"/>
        <v>-</v>
      </c>
      <c r="X12" s="250" t="str">
        <f t="shared" si="1"/>
        <v>-</v>
      </c>
      <c r="Y12" s="250" t="str">
        <f t="shared" si="2"/>
        <v>-</v>
      </c>
    </row>
    <row r="13" spans="1:25" s="251" customFormat="1" ht="15" customHeight="1" x14ac:dyDescent="0.2">
      <c r="A13" s="252"/>
      <c r="B13" s="241"/>
      <c r="C13" s="242"/>
      <c r="D13" s="242"/>
      <c r="E13" s="243"/>
      <c r="F13" s="244"/>
      <c r="G13" s="245">
        <f>'AM012_MPS(input)'!$E$22</f>
        <v>0.48570000000000002</v>
      </c>
      <c r="H13" s="245">
        <f>'AM012_MPS(input)'!$E$23</f>
        <v>0</v>
      </c>
      <c r="I13" s="245">
        <f>'AM012_MPS(input)'!$E$24</f>
        <v>0</v>
      </c>
      <c r="J13" s="245">
        <f>'AM012_MPS(input)'!$E$25</f>
        <v>0</v>
      </c>
      <c r="K13" s="245">
        <f>'AM012_MPS(input)'!$E$26</f>
        <v>0</v>
      </c>
      <c r="L13" s="253"/>
      <c r="M13" s="254"/>
      <c r="N13" s="253"/>
      <c r="O13" s="205">
        <f>'AM012_MPS(input)'!$E$30</f>
        <v>38.5</v>
      </c>
      <c r="P13" s="255"/>
      <c r="Q13" s="211">
        <f>'AM012_MPS(input)'!$E$32</f>
        <v>1.2</v>
      </c>
      <c r="R13" s="248">
        <f>'AM012_MPS(input)'!$E$33</f>
        <v>4.18</v>
      </c>
      <c r="S13" s="256"/>
      <c r="T13" s="257"/>
      <c r="U13" s="258"/>
      <c r="V13" s="250" t="str">
        <f t="shared" si="0"/>
        <v>-</v>
      </c>
      <c r="W13" s="250" t="str">
        <f t="shared" si="3"/>
        <v>-</v>
      </c>
      <c r="X13" s="250" t="str">
        <f t="shared" si="1"/>
        <v>-</v>
      </c>
      <c r="Y13" s="250" t="str">
        <f t="shared" si="2"/>
        <v>-</v>
      </c>
    </row>
    <row r="14" spans="1:25" s="251" customFormat="1" ht="15" customHeight="1" x14ac:dyDescent="0.2">
      <c r="A14" s="252"/>
      <c r="B14" s="241"/>
      <c r="C14" s="242"/>
      <c r="D14" s="242"/>
      <c r="E14" s="243"/>
      <c r="F14" s="244"/>
      <c r="G14" s="245">
        <f>'AM012_MPS(input)'!$E$22</f>
        <v>0.48570000000000002</v>
      </c>
      <c r="H14" s="245">
        <f>'AM012_MPS(input)'!$E$23</f>
        <v>0</v>
      </c>
      <c r="I14" s="245">
        <f>'AM012_MPS(input)'!$E$24</f>
        <v>0</v>
      </c>
      <c r="J14" s="245">
        <f>'AM012_MPS(input)'!$E$25</f>
        <v>0</v>
      </c>
      <c r="K14" s="245">
        <f>'AM012_MPS(input)'!$E$26</f>
        <v>0</v>
      </c>
      <c r="L14" s="253"/>
      <c r="M14" s="254"/>
      <c r="N14" s="253"/>
      <c r="O14" s="205">
        <f>'AM012_MPS(input)'!$E$30</f>
        <v>38.5</v>
      </c>
      <c r="P14" s="255"/>
      <c r="Q14" s="211">
        <f>'AM012_MPS(input)'!$E$32</f>
        <v>1.2</v>
      </c>
      <c r="R14" s="248">
        <f>'AM012_MPS(input)'!$E$33</f>
        <v>4.18</v>
      </c>
      <c r="S14" s="256"/>
      <c r="T14" s="257"/>
      <c r="U14" s="258"/>
      <c r="V14" s="250" t="str">
        <f t="shared" si="0"/>
        <v>-</v>
      </c>
      <c r="W14" s="250" t="str">
        <f t="shared" si="3"/>
        <v>-</v>
      </c>
      <c r="X14" s="250" t="str">
        <f t="shared" si="1"/>
        <v>-</v>
      </c>
      <c r="Y14" s="250" t="str">
        <f t="shared" si="2"/>
        <v>-</v>
      </c>
    </row>
    <row r="15" spans="1:25" s="251" customFormat="1" ht="15" customHeight="1" x14ac:dyDescent="0.2">
      <c r="A15" s="252"/>
      <c r="B15" s="241"/>
      <c r="C15" s="242"/>
      <c r="D15" s="242"/>
      <c r="E15" s="243"/>
      <c r="F15" s="244"/>
      <c r="G15" s="245">
        <f>'AM012_MPS(input)'!$E$22</f>
        <v>0.48570000000000002</v>
      </c>
      <c r="H15" s="245">
        <f>'AM012_MPS(input)'!$E$23</f>
        <v>0</v>
      </c>
      <c r="I15" s="245">
        <f>'AM012_MPS(input)'!$E$24</f>
        <v>0</v>
      </c>
      <c r="J15" s="245">
        <f>'AM012_MPS(input)'!$E$25</f>
        <v>0</v>
      </c>
      <c r="K15" s="245">
        <f>'AM012_MPS(input)'!$E$26</f>
        <v>0</v>
      </c>
      <c r="L15" s="253"/>
      <c r="M15" s="254"/>
      <c r="N15" s="253"/>
      <c r="O15" s="205">
        <f>'AM012_MPS(input)'!$E$30</f>
        <v>38.5</v>
      </c>
      <c r="P15" s="255"/>
      <c r="Q15" s="211">
        <f>'AM012_MPS(input)'!$E$32</f>
        <v>1.2</v>
      </c>
      <c r="R15" s="248">
        <f>'AM012_MPS(input)'!$E$33</f>
        <v>4.18</v>
      </c>
      <c r="S15" s="256"/>
      <c r="T15" s="257"/>
      <c r="U15" s="258"/>
      <c r="V15" s="250" t="str">
        <f t="shared" si="0"/>
        <v>-</v>
      </c>
      <c r="W15" s="250" t="str">
        <f t="shared" si="3"/>
        <v>-</v>
      </c>
      <c r="X15" s="250" t="str">
        <f t="shared" si="1"/>
        <v>-</v>
      </c>
      <c r="Y15" s="250" t="str">
        <f t="shared" si="2"/>
        <v>-</v>
      </c>
    </row>
    <row r="16" spans="1:25" s="251" customFormat="1" ht="15" customHeight="1" x14ac:dyDescent="0.2">
      <c r="A16" s="252"/>
      <c r="B16" s="241"/>
      <c r="C16" s="242"/>
      <c r="D16" s="242"/>
      <c r="E16" s="243"/>
      <c r="F16" s="244"/>
      <c r="G16" s="245">
        <f>'AM012_MPS(input)'!$E$22</f>
        <v>0.48570000000000002</v>
      </c>
      <c r="H16" s="245">
        <f>'AM012_MPS(input)'!$E$23</f>
        <v>0</v>
      </c>
      <c r="I16" s="245">
        <f>'AM012_MPS(input)'!$E$24</f>
        <v>0</v>
      </c>
      <c r="J16" s="245">
        <f>'AM012_MPS(input)'!$E$25</f>
        <v>0</v>
      </c>
      <c r="K16" s="245">
        <f>'AM012_MPS(input)'!$E$26</f>
        <v>0</v>
      </c>
      <c r="L16" s="253"/>
      <c r="M16" s="254"/>
      <c r="N16" s="253"/>
      <c r="O16" s="205">
        <f>'AM012_MPS(input)'!$E$30</f>
        <v>38.5</v>
      </c>
      <c r="P16" s="255"/>
      <c r="Q16" s="211">
        <f>'AM012_MPS(input)'!$E$32</f>
        <v>1.2</v>
      </c>
      <c r="R16" s="248">
        <f>'AM012_MPS(input)'!$E$33</f>
        <v>4.18</v>
      </c>
      <c r="S16" s="256"/>
      <c r="T16" s="257"/>
      <c r="U16" s="258"/>
      <c r="V16" s="250" t="str">
        <f t="shared" si="0"/>
        <v>-</v>
      </c>
      <c r="W16" s="250" t="str">
        <f t="shared" si="3"/>
        <v>-</v>
      </c>
      <c r="X16" s="250" t="str">
        <f t="shared" si="1"/>
        <v>-</v>
      </c>
      <c r="Y16" s="250" t="str">
        <f t="shared" si="2"/>
        <v>-</v>
      </c>
    </row>
    <row r="17" spans="1:25" s="251" customFormat="1" ht="15" customHeight="1" x14ac:dyDescent="0.2">
      <c r="A17" s="252"/>
      <c r="B17" s="241"/>
      <c r="C17" s="242"/>
      <c r="D17" s="242"/>
      <c r="E17" s="243"/>
      <c r="F17" s="244"/>
      <c r="G17" s="245">
        <f>'AM012_MPS(input)'!$E$22</f>
        <v>0.48570000000000002</v>
      </c>
      <c r="H17" s="245">
        <f>'AM012_MPS(input)'!$E$23</f>
        <v>0</v>
      </c>
      <c r="I17" s="245">
        <f>'AM012_MPS(input)'!$E$24</f>
        <v>0</v>
      </c>
      <c r="J17" s="245">
        <f>'AM012_MPS(input)'!$E$25</f>
        <v>0</v>
      </c>
      <c r="K17" s="245">
        <f>'AM012_MPS(input)'!$E$26</f>
        <v>0</v>
      </c>
      <c r="L17" s="253"/>
      <c r="M17" s="254"/>
      <c r="N17" s="253"/>
      <c r="O17" s="205">
        <f>'AM012_MPS(input)'!$E$30</f>
        <v>38.5</v>
      </c>
      <c r="P17" s="255"/>
      <c r="Q17" s="211">
        <f>'AM012_MPS(input)'!$E$32</f>
        <v>1.2</v>
      </c>
      <c r="R17" s="248">
        <f>'AM012_MPS(input)'!$E$33</f>
        <v>4.18</v>
      </c>
      <c r="S17" s="256"/>
      <c r="T17" s="257"/>
      <c r="U17" s="258"/>
      <c r="V17" s="250" t="str">
        <f t="shared" si="0"/>
        <v>-</v>
      </c>
      <c r="W17" s="250" t="str">
        <f t="shared" si="3"/>
        <v>-</v>
      </c>
      <c r="X17" s="250" t="str">
        <f t="shared" si="1"/>
        <v>-</v>
      </c>
      <c r="Y17" s="250" t="str">
        <f t="shared" si="2"/>
        <v>-</v>
      </c>
    </row>
    <row r="18" spans="1:25" s="251" customFormat="1" ht="15" customHeight="1" x14ac:dyDescent="0.2">
      <c r="A18" s="252"/>
      <c r="B18" s="241"/>
      <c r="C18" s="242"/>
      <c r="D18" s="242"/>
      <c r="E18" s="243"/>
      <c r="F18" s="244"/>
      <c r="G18" s="245">
        <f>'AM012_MPS(input)'!$E$22</f>
        <v>0.48570000000000002</v>
      </c>
      <c r="H18" s="245">
        <f>'AM012_MPS(input)'!$E$23</f>
        <v>0</v>
      </c>
      <c r="I18" s="245">
        <f>'AM012_MPS(input)'!$E$24</f>
        <v>0</v>
      </c>
      <c r="J18" s="245">
        <f>'AM012_MPS(input)'!$E$25</f>
        <v>0</v>
      </c>
      <c r="K18" s="245">
        <f>'AM012_MPS(input)'!$E$26</f>
        <v>0</v>
      </c>
      <c r="L18" s="253"/>
      <c r="M18" s="254"/>
      <c r="N18" s="253"/>
      <c r="O18" s="205">
        <f>'AM012_MPS(input)'!$E$30</f>
        <v>38.5</v>
      </c>
      <c r="P18" s="255"/>
      <c r="Q18" s="211">
        <f>'AM012_MPS(input)'!$E$32</f>
        <v>1.2</v>
      </c>
      <c r="R18" s="248">
        <f>'AM012_MPS(input)'!$E$33</f>
        <v>4.18</v>
      </c>
      <c r="S18" s="256"/>
      <c r="T18" s="257"/>
      <c r="U18" s="258"/>
      <c r="V18" s="250" t="str">
        <f t="shared" si="0"/>
        <v>-</v>
      </c>
      <c r="W18" s="250" t="str">
        <f t="shared" si="3"/>
        <v>-</v>
      </c>
      <c r="X18" s="250" t="str">
        <f t="shared" si="1"/>
        <v>-</v>
      </c>
      <c r="Y18" s="250" t="str">
        <f t="shared" si="2"/>
        <v>-</v>
      </c>
    </row>
    <row r="19" spans="1:25" s="251" customFormat="1" ht="15" customHeight="1" x14ac:dyDescent="0.2">
      <c r="A19" s="252"/>
      <c r="B19" s="241"/>
      <c r="C19" s="242"/>
      <c r="D19" s="242"/>
      <c r="E19" s="243"/>
      <c r="F19" s="244"/>
      <c r="G19" s="245">
        <f>'AM012_MPS(input)'!$E$22</f>
        <v>0.48570000000000002</v>
      </c>
      <c r="H19" s="245">
        <f>'AM012_MPS(input)'!$E$23</f>
        <v>0</v>
      </c>
      <c r="I19" s="245">
        <f>'AM012_MPS(input)'!$E$24</f>
        <v>0</v>
      </c>
      <c r="J19" s="245">
        <f>'AM012_MPS(input)'!$E$25</f>
        <v>0</v>
      </c>
      <c r="K19" s="245">
        <f>'AM012_MPS(input)'!$E$26</f>
        <v>0</v>
      </c>
      <c r="L19" s="253"/>
      <c r="M19" s="254"/>
      <c r="N19" s="253"/>
      <c r="O19" s="205">
        <f>'AM012_MPS(input)'!$E$30</f>
        <v>38.5</v>
      </c>
      <c r="P19" s="255"/>
      <c r="Q19" s="211">
        <f>'AM012_MPS(input)'!$E$32</f>
        <v>1.2</v>
      </c>
      <c r="R19" s="248">
        <f>'AM012_MPS(input)'!$E$33</f>
        <v>4.18</v>
      </c>
      <c r="S19" s="256"/>
      <c r="T19" s="257"/>
      <c r="U19" s="258"/>
      <c r="V19" s="250" t="str">
        <f t="shared" si="0"/>
        <v>-</v>
      </c>
      <c r="W19" s="250" t="str">
        <f t="shared" si="3"/>
        <v>-</v>
      </c>
      <c r="X19" s="250" t="str">
        <f t="shared" si="1"/>
        <v>-</v>
      </c>
      <c r="Y19" s="250" t="str">
        <f t="shared" si="2"/>
        <v>-</v>
      </c>
    </row>
    <row r="20" spans="1:25" s="251" customFormat="1" ht="15" customHeight="1" x14ac:dyDescent="0.2">
      <c r="A20" s="252"/>
      <c r="B20" s="241"/>
      <c r="C20" s="242"/>
      <c r="D20" s="242"/>
      <c r="E20" s="243"/>
      <c r="F20" s="244"/>
      <c r="G20" s="245">
        <f>'AM012_MPS(input)'!$E$22</f>
        <v>0.48570000000000002</v>
      </c>
      <c r="H20" s="245">
        <f>'AM012_MPS(input)'!$E$23</f>
        <v>0</v>
      </c>
      <c r="I20" s="245">
        <f>'AM012_MPS(input)'!$E$24</f>
        <v>0</v>
      </c>
      <c r="J20" s="245">
        <f>'AM012_MPS(input)'!$E$25</f>
        <v>0</v>
      </c>
      <c r="K20" s="245">
        <f>'AM012_MPS(input)'!$E$26</f>
        <v>0</v>
      </c>
      <c r="L20" s="253"/>
      <c r="M20" s="254"/>
      <c r="N20" s="253"/>
      <c r="O20" s="205">
        <f>'AM012_MPS(input)'!$E$30</f>
        <v>38.5</v>
      </c>
      <c r="P20" s="255"/>
      <c r="Q20" s="211">
        <f>'AM012_MPS(input)'!$E$32</f>
        <v>1.2</v>
      </c>
      <c r="R20" s="248">
        <f>'AM012_MPS(input)'!$E$33</f>
        <v>4.18</v>
      </c>
      <c r="S20" s="256"/>
      <c r="T20" s="257"/>
      <c r="U20" s="258"/>
      <c r="V20" s="250" t="str">
        <f t="shared" si="0"/>
        <v>-</v>
      </c>
      <c r="W20" s="250" t="str">
        <f t="shared" si="3"/>
        <v>-</v>
      </c>
      <c r="X20" s="250" t="str">
        <f t="shared" si="1"/>
        <v>-</v>
      </c>
      <c r="Y20" s="250" t="str">
        <f t="shared" si="2"/>
        <v>-</v>
      </c>
    </row>
    <row r="21" spans="1:25" s="251" customFormat="1" ht="15" customHeight="1" x14ac:dyDescent="0.2">
      <c r="A21" s="252"/>
      <c r="B21" s="241"/>
      <c r="C21" s="242"/>
      <c r="D21" s="242"/>
      <c r="E21" s="243"/>
      <c r="F21" s="244"/>
      <c r="G21" s="245">
        <f>'AM012_MPS(input)'!$E$22</f>
        <v>0.48570000000000002</v>
      </c>
      <c r="H21" s="245">
        <f>'AM012_MPS(input)'!$E$23</f>
        <v>0</v>
      </c>
      <c r="I21" s="245">
        <f>'AM012_MPS(input)'!$E$24</f>
        <v>0</v>
      </c>
      <c r="J21" s="245">
        <f>'AM012_MPS(input)'!$E$25</f>
        <v>0</v>
      </c>
      <c r="K21" s="245">
        <f>'AM012_MPS(input)'!$E$26</f>
        <v>0</v>
      </c>
      <c r="L21" s="253"/>
      <c r="M21" s="254"/>
      <c r="N21" s="253"/>
      <c r="O21" s="205">
        <f>'AM012_MPS(input)'!$E$30</f>
        <v>38.5</v>
      </c>
      <c r="P21" s="255"/>
      <c r="Q21" s="211">
        <f>'AM012_MPS(input)'!$E$32</f>
        <v>1.2</v>
      </c>
      <c r="R21" s="248">
        <f>'AM012_MPS(input)'!$E$33</f>
        <v>4.18</v>
      </c>
      <c r="S21" s="256"/>
      <c r="T21" s="257"/>
      <c r="U21" s="258"/>
      <c r="V21" s="250" t="str">
        <f t="shared" si="0"/>
        <v>-</v>
      </c>
      <c r="W21" s="250" t="str">
        <f t="shared" si="3"/>
        <v>-</v>
      </c>
      <c r="X21" s="250" t="str">
        <f t="shared" si="1"/>
        <v>-</v>
      </c>
      <c r="Y21" s="250" t="str">
        <f t="shared" si="2"/>
        <v>-</v>
      </c>
    </row>
    <row r="22" spans="1:25" s="251" customFormat="1" ht="15" customHeight="1" x14ac:dyDescent="0.2">
      <c r="A22" s="252"/>
      <c r="B22" s="241"/>
      <c r="C22" s="242"/>
      <c r="D22" s="242"/>
      <c r="E22" s="243"/>
      <c r="F22" s="244"/>
      <c r="G22" s="245">
        <f>'AM012_MPS(input)'!$E$22</f>
        <v>0.48570000000000002</v>
      </c>
      <c r="H22" s="245">
        <f>'AM012_MPS(input)'!$E$23</f>
        <v>0</v>
      </c>
      <c r="I22" s="245">
        <f>'AM012_MPS(input)'!$E$24</f>
        <v>0</v>
      </c>
      <c r="J22" s="245">
        <f>'AM012_MPS(input)'!$E$25</f>
        <v>0</v>
      </c>
      <c r="K22" s="245">
        <f>'AM012_MPS(input)'!$E$26</f>
        <v>0</v>
      </c>
      <c r="L22" s="253"/>
      <c r="M22" s="254"/>
      <c r="N22" s="253"/>
      <c r="O22" s="205">
        <f>'AM012_MPS(input)'!$E$30</f>
        <v>38.5</v>
      </c>
      <c r="P22" s="255"/>
      <c r="Q22" s="211">
        <f>'AM012_MPS(input)'!$E$32</f>
        <v>1.2</v>
      </c>
      <c r="R22" s="248">
        <f>'AM012_MPS(input)'!$E$33</f>
        <v>4.18</v>
      </c>
      <c r="S22" s="256"/>
      <c r="T22" s="257"/>
      <c r="U22" s="258"/>
      <c r="V22" s="250" t="str">
        <f t="shared" si="0"/>
        <v>-</v>
      </c>
      <c r="W22" s="250" t="str">
        <f t="shared" si="3"/>
        <v>-</v>
      </c>
      <c r="X22" s="250" t="str">
        <f t="shared" si="1"/>
        <v>-</v>
      </c>
      <c r="Y22" s="250" t="str">
        <f t="shared" si="2"/>
        <v>-</v>
      </c>
    </row>
    <row r="23" spans="1:25" s="251" customFormat="1" ht="15" customHeight="1" x14ac:dyDescent="0.2">
      <c r="A23" s="252"/>
      <c r="B23" s="241"/>
      <c r="C23" s="242"/>
      <c r="D23" s="242"/>
      <c r="E23" s="243"/>
      <c r="F23" s="244"/>
      <c r="G23" s="245">
        <f>'AM012_MPS(input)'!$E$22</f>
        <v>0.48570000000000002</v>
      </c>
      <c r="H23" s="245">
        <f>'AM012_MPS(input)'!$E$23</f>
        <v>0</v>
      </c>
      <c r="I23" s="245">
        <f>'AM012_MPS(input)'!$E$24</f>
        <v>0</v>
      </c>
      <c r="J23" s="245">
        <f>'AM012_MPS(input)'!$E$25</f>
        <v>0</v>
      </c>
      <c r="K23" s="245">
        <f>'AM012_MPS(input)'!$E$26</f>
        <v>0</v>
      </c>
      <c r="L23" s="253"/>
      <c r="M23" s="254"/>
      <c r="N23" s="253"/>
      <c r="O23" s="205">
        <f>'AM012_MPS(input)'!$E$30</f>
        <v>38.5</v>
      </c>
      <c r="P23" s="255"/>
      <c r="Q23" s="211">
        <f>'AM012_MPS(input)'!$E$32</f>
        <v>1.2</v>
      </c>
      <c r="R23" s="248">
        <f>'AM012_MPS(input)'!$E$33</f>
        <v>4.18</v>
      </c>
      <c r="S23" s="256"/>
      <c r="T23" s="257"/>
      <c r="U23" s="258"/>
      <c r="V23" s="250" t="str">
        <f t="shared" si="0"/>
        <v>-</v>
      </c>
      <c r="W23" s="250" t="str">
        <f t="shared" si="3"/>
        <v>-</v>
      </c>
      <c r="X23" s="250" t="str">
        <f t="shared" si="1"/>
        <v>-</v>
      </c>
      <c r="Y23" s="250" t="str">
        <f t="shared" si="2"/>
        <v>-</v>
      </c>
    </row>
    <row r="24" spans="1:25" s="251" customFormat="1" ht="15" customHeight="1" x14ac:dyDescent="0.2">
      <c r="A24" s="252"/>
      <c r="B24" s="241"/>
      <c r="C24" s="242"/>
      <c r="D24" s="242"/>
      <c r="E24" s="243"/>
      <c r="F24" s="244"/>
      <c r="G24" s="245">
        <f>'AM012_MPS(input)'!$E$22</f>
        <v>0.48570000000000002</v>
      </c>
      <c r="H24" s="245">
        <f>'AM012_MPS(input)'!$E$23</f>
        <v>0</v>
      </c>
      <c r="I24" s="245">
        <f>'AM012_MPS(input)'!$E$24</f>
        <v>0</v>
      </c>
      <c r="J24" s="245">
        <f>'AM012_MPS(input)'!$E$25</f>
        <v>0</v>
      </c>
      <c r="K24" s="245">
        <f>'AM012_MPS(input)'!$E$26</f>
        <v>0</v>
      </c>
      <c r="L24" s="253"/>
      <c r="M24" s="254"/>
      <c r="N24" s="253"/>
      <c r="O24" s="205">
        <f>'AM012_MPS(input)'!$E$30</f>
        <v>38.5</v>
      </c>
      <c r="P24" s="255"/>
      <c r="Q24" s="211">
        <f>'AM012_MPS(input)'!$E$32</f>
        <v>1.2</v>
      </c>
      <c r="R24" s="248">
        <f>'AM012_MPS(input)'!$E$33</f>
        <v>4.18</v>
      </c>
      <c r="S24" s="256"/>
      <c r="T24" s="257"/>
      <c r="U24" s="258"/>
      <c r="V24" s="250" t="str">
        <f t="shared" si="0"/>
        <v>-</v>
      </c>
      <c r="W24" s="250" t="str">
        <f t="shared" si="3"/>
        <v>-</v>
      </c>
      <c r="X24" s="250" t="str">
        <f t="shared" si="1"/>
        <v>-</v>
      </c>
      <c r="Y24" s="250" t="str">
        <f t="shared" si="2"/>
        <v>-</v>
      </c>
    </row>
    <row r="25" spans="1:25" s="251" customFormat="1" ht="15" customHeight="1" x14ac:dyDescent="0.2">
      <c r="A25" s="252"/>
      <c r="B25" s="241"/>
      <c r="C25" s="242"/>
      <c r="D25" s="242"/>
      <c r="E25" s="243"/>
      <c r="F25" s="244"/>
      <c r="G25" s="245">
        <f>'AM012_MPS(input)'!$E$22</f>
        <v>0.48570000000000002</v>
      </c>
      <c r="H25" s="245">
        <f>'AM012_MPS(input)'!$E$23</f>
        <v>0</v>
      </c>
      <c r="I25" s="245">
        <f>'AM012_MPS(input)'!$E$24</f>
        <v>0</v>
      </c>
      <c r="J25" s="245">
        <f>'AM012_MPS(input)'!$E$25</f>
        <v>0</v>
      </c>
      <c r="K25" s="245">
        <f>'AM012_MPS(input)'!$E$26</f>
        <v>0</v>
      </c>
      <c r="L25" s="253"/>
      <c r="M25" s="254"/>
      <c r="N25" s="253"/>
      <c r="O25" s="205">
        <f>'AM012_MPS(input)'!$E$30</f>
        <v>38.5</v>
      </c>
      <c r="P25" s="255"/>
      <c r="Q25" s="211">
        <f>'AM012_MPS(input)'!$E$32</f>
        <v>1.2</v>
      </c>
      <c r="R25" s="248">
        <f>'AM012_MPS(input)'!$E$33</f>
        <v>4.18</v>
      </c>
      <c r="S25" s="256"/>
      <c r="T25" s="257"/>
      <c r="U25" s="258"/>
      <c r="V25" s="250" t="str">
        <f t="shared" si="0"/>
        <v>-</v>
      </c>
      <c r="W25" s="250" t="str">
        <f t="shared" si="3"/>
        <v>-</v>
      </c>
      <c r="X25" s="250" t="str">
        <f t="shared" si="1"/>
        <v>-</v>
      </c>
      <c r="Y25" s="250" t="str">
        <f t="shared" si="2"/>
        <v>-</v>
      </c>
    </row>
    <row r="26" spans="1:25" s="251" customFormat="1" ht="15" customHeight="1" x14ac:dyDescent="0.2">
      <c r="A26" s="252"/>
      <c r="B26" s="241"/>
      <c r="C26" s="242"/>
      <c r="D26" s="242"/>
      <c r="E26" s="243"/>
      <c r="F26" s="244"/>
      <c r="G26" s="245">
        <f>'AM012_MPS(input)'!$E$22</f>
        <v>0.48570000000000002</v>
      </c>
      <c r="H26" s="245">
        <f>'AM012_MPS(input)'!$E$23</f>
        <v>0</v>
      </c>
      <c r="I26" s="245">
        <f>'AM012_MPS(input)'!$E$24</f>
        <v>0</v>
      </c>
      <c r="J26" s="245">
        <f>'AM012_MPS(input)'!$E$25</f>
        <v>0</v>
      </c>
      <c r="K26" s="245">
        <f>'AM012_MPS(input)'!$E$26</f>
        <v>0</v>
      </c>
      <c r="L26" s="253"/>
      <c r="M26" s="254"/>
      <c r="N26" s="253"/>
      <c r="O26" s="205">
        <f>'AM012_MPS(input)'!$E$30</f>
        <v>38.5</v>
      </c>
      <c r="P26" s="255"/>
      <c r="Q26" s="211">
        <f>'AM012_MPS(input)'!$E$32</f>
        <v>1.2</v>
      </c>
      <c r="R26" s="248">
        <f>'AM012_MPS(input)'!$E$33</f>
        <v>4.18</v>
      </c>
      <c r="S26" s="256"/>
      <c r="T26" s="257"/>
      <c r="U26" s="258"/>
      <c r="V26" s="250" t="str">
        <f t="shared" si="0"/>
        <v>-</v>
      </c>
      <c r="W26" s="250" t="str">
        <f t="shared" si="3"/>
        <v>-</v>
      </c>
      <c r="X26" s="250" t="str">
        <f t="shared" si="1"/>
        <v>-</v>
      </c>
      <c r="Y26" s="250" t="str">
        <f t="shared" si="2"/>
        <v>-</v>
      </c>
    </row>
    <row r="27" spans="1:25" s="251" customFormat="1" ht="15" customHeight="1" x14ac:dyDescent="0.2">
      <c r="A27" s="252"/>
      <c r="B27" s="241"/>
      <c r="C27" s="242"/>
      <c r="D27" s="242"/>
      <c r="E27" s="243"/>
      <c r="F27" s="244"/>
      <c r="G27" s="245">
        <f>'AM012_MPS(input)'!$E$22</f>
        <v>0.48570000000000002</v>
      </c>
      <c r="H27" s="245">
        <f>'AM012_MPS(input)'!$E$23</f>
        <v>0</v>
      </c>
      <c r="I27" s="245">
        <f>'AM012_MPS(input)'!$E$24</f>
        <v>0</v>
      </c>
      <c r="J27" s="245">
        <f>'AM012_MPS(input)'!$E$25</f>
        <v>0</v>
      </c>
      <c r="K27" s="245">
        <f>'AM012_MPS(input)'!$E$26</f>
        <v>0</v>
      </c>
      <c r="L27" s="253"/>
      <c r="M27" s="254"/>
      <c r="N27" s="253"/>
      <c r="O27" s="205">
        <f>'AM012_MPS(input)'!$E$30</f>
        <v>38.5</v>
      </c>
      <c r="P27" s="255"/>
      <c r="Q27" s="211">
        <f>'AM012_MPS(input)'!$E$32</f>
        <v>1.2</v>
      </c>
      <c r="R27" s="248">
        <f>'AM012_MPS(input)'!$E$33</f>
        <v>4.18</v>
      </c>
      <c r="S27" s="256"/>
      <c r="T27" s="257"/>
      <c r="U27" s="258"/>
      <c r="V27" s="250" t="str">
        <f t="shared" si="0"/>
        <v>-</v>
      </c>
      <c r="W27" s="250" t="str">
        <f t="shared" si="3"/>
        <v>-</v>
      </c>
      <c r="X27" s="250" t="str">
        <f t="shared" si="1"/>
        <v>-</v>
      </c>
      <c r="Y27" s="250" t="str">
        <f t="shared" si="2"/>
        <v>-</v>
      </c>
    </row>
    <row r="28" spans="1:25" s="251" customFormat="1" ht="15" customHeight="1" x14ac:dyDescent="0.2">
      <c r="A28" s="252"/>
      <c r="B28" s="241"/>
      <c r="C28" s="242"/>
      <c r="D28" s="242"/>
      <c r="E28" s="243"/>
      <c r="F28" s="244"/>
      <c r="G28" s="245">
        <f>'AM012_MPS(input)'!$E$22</f>
        <v>0.48570000000000002</v>
      </c>
      <c r="H28" s="245">
        <f>'AM012_MPS(input)'!$E$23</f>
        <v>0</v>
      </c>
      <c r="I28" s="245">
        <f>'AM012_MPS(input)'!$E$24</f>
        <v>0</v>
      </c>
      <c r="J28" s="245">
        <f>'AM012_MPS(input)'!$E$25</f>
        <v>0</v>
      </c>
      <c r="K28" s="245">
        <f>'AM012_MPS(input)'!$E$26</f>
        <v>0</v>
      </c>
      <c r="L28" s="253"/>
      <c r="M28" s="254"/>
      <c r="N28" s="253"/>
      <c r="O28" s="205">
        <f>'AM012_MPS(input)'!$E$30</f>
        <v>38.5</v>
      </c>
      <c r="P28" s="255"/>
      <c r="Q28" s="211">
        <f>'AM012_MPS(input)'!$E$32</f>
        <v>1.2</v>
      </c>
      <c r="R28" s="248">
        <f>'AM012_MPS(input)'!$E$33</f>
        <v>4.18</v>
      </c>
      <c r="S28" s="256"/>
      <c r="T28" s="257"/>
      <c r="U28" s="258"/>
      <c r="V28" s="250" t="str">
        <f t="shared" si="0"/>
        <v>-</v>
      </c>
      <c r="W28" s="250" t="str">
        <f t="shared" si="3"/>
        <v>-</v>
      </c>
      <c r="X28" s="250" t="str">
        <f t="shared" si="1"/>
        <v>-</v>
      </c>
      <c r="Y28" s="250" t="str">
        <f t="shared" si="2"/>
        <v>-</v>
      </c>
    </row>
    <row r="29" spans="1:25" s="251" customFormat="1" ht="15" customHeight="1" x14ac:dyDescent="0.2">
      <c r="A29" s="252"/>
      <c r="B29" s="241"/>
      <c r="C29" s="242"/>
      <c r="D29" s="242"/>
      <c r="E29" s="243"/>
      <c r="F29" s="244"/>
      <c r="G29" s="245">
        <f>'AM012_MPS(input)'!$E$22</f>
        <v>0.48570000000000002</v>
      </c>
      <c r="H29" s="245">
        <f>'AM012_MPS(input)'!$E$23</f>
        <v>0</v>
      </c>
      <c r="I29" s="245">
        <f>'AM012_MPS(input)'!$E$24</f>
        <v>0</v>
      </c>
      <c r="J29" s="245">
        <f>'AM012_MPS(input)'!$E$25</f>
        <v>0</v>
      </c>
      <c r="K29" s="245">
        <f>'AM012_MPS(input)'!$E$26</f>
        <v>0</v>
      </c>
      <c r="L29" s="253"/>
      <c r="M29" s="254"/>
      <c r="N29" s="253"/>
      <c r="O29" s="205">
        <f>'AM012_MPS(input)'!$E$30</f>
        <v>38.5</v>
      </c>
      <c r="P29" s="255"/>
      <c r="Q29" s="211">
        <f>'AM012_MPS(input)'!$E$32</f>
        <v>1.2</v>
      </c>
      <c r="R29" s="248">
        <f>'AM012_MPS(input)'!$E$33</f>
        <v>4.18</v>
      </c>
      <c r="S29" s="256"/>
      <c r="T29" s="257"/>
      <c r="U29" s="258"/>
      <c r="V29" s="250" t="str">
        <f t="shared" si="0"/>
        <v>-</v>
      </c>
      <c r="W29" s="250" t="str">
        <f t="shared" si="3"/>
        <v>-</v>
      </c>
      <c r="X29" s="250" t="str">
        <f t="shared" si="1"/>
        <v>-</v>
      </c>
      <c r="Y29" s="250" t="str">
        <f t="shared" si="2"/>
        <v>-</v>
      </c>
    </row>
    <row r="30" spans="1:25" s="251" customFormat="1" ht="15" customHeight="1" x14ac:dyDescent="0.2">
      <c r="A30" s="252"/>
      <c r="B30" s="241"/>
      <c r="C30" s="242"/>
      <c r="D30" s="242"/>
      <c r="E30" s="243"/>
      <c r="F30" s="244"/>
      <c r="G30" s="245">
        <f>'AM012_MPS(input)'!$E$22</f>
        <v>0.48570000000000002</v>
      </c>
      <c r="H30" s="245">
        <f>'AM012_MPS(input)'!$E$23</f>
        <v>0</v>
      </c>
      <c r="I30" s="245">
        <f>'AM012_MPS(input)'!$E$24</f>
        <v>0</v>
      </c>
      <c r="J30" s="245">
        <f>'AM012_MPS(input)'!$E$25</f>
        <v>0</v>
      </c>
      <c r="K30" s="245">
        <f>'AM012_MPS(input)'!$E$26</f>
        <v>0</v>
      </c>
      <c r="L30" s="253"/>
      <c r="M30" s="254"/>
      <c r="N30" s="253"/>
      <c r="O30" s="205">
        <f>'AM012_MPS(input)'!$E$30</f>
        <v>38.5</v>
      </c>
      <c r="P30" s="255"/>
      <c r="Q30" s="211">
        <f>'AM012_MPS(input)'!$E$32</f>
        <v>1.2</v>
      </c>
      <c r="R30" s="248">
        <f>'AM012_MPS(input)'!$E$33</f>
        <v>4.18</v>
      </c>
      <c r="S30" s="256"/>
      <c r="T30" s="257"/>
      <c r="U30" s="258"/>
      <c r="V30" s="250" t="str">
        <f t="shared" si="0"/>
        <v>-</v>
      </c>
      <c r="W30" s="250" t="str">
        <f t="shared" si="3"/>
        <v>-</v>
      </c>
      <c r="X30" s="250" t="str">
        <f t="shared" si="1"/>
        <v>-</v>
      </c>
      <c r="Y30" s="250" t="str">
        <f t="shared" si="2"/>
        <v>-</v>
      </c>
    </row>
    <row r="31" spans="1:25" s="251" customFormat="1" ht="15" customHeight="1" x14ac:dyDescent="0.2">
      <c r="A31" s="252"/>
      <c r="B31" s="241"/>
      <c r="C31" s="242"/>
      <c r="D31" s="242"/>
      <c r="E31" s="243"/>
      <c r="F31" s="244"/>
      <c r="G31" s="245">
        <f>'AM012_MPS(input)'!$E$22</f>
        <v>0.48570000000000002</v>
      </c>
      <c r="H31" s="245">
        <f>'AM012_MPS(input)'!$E$23</f>
        <v>0</v>
      </c>
      <c r="I31" s="245">
        <f>'AM012_MPS(input)'!$E$24</f>
        <v>0</v>
      </c>
      <c r="J31" s="245">
        <f>'AM012_MPS(input)'!$E$25</f>
        <v>0</v>
      </c>
      <c r="K31" s="245">
        <f>'AM012_MPS(input)'!$E$26</f>
        <v>0</v>
      </c>
      <c r="L31" s="253"/>
      <c r="M31" s="254"/>
      <c r="N31" s="253"/>
      <c r="O31" s="205">
        <f>'AM012_MPS(input)'!$E$30</f>
        <v>38.5</v>
      </c>
      <c r="P31" s="255"/>
      <c r="Q31" s="211">
        <f>'AM012_MPS(input)'!$E$32</f>
        <v>1.2</v>
      </c>
      <c r="R31" s="248">
        <f>'AM012_MPS(input)'!$E$33</f>
        <v>4.18</v>
      </c>
      <c r="S31" s="256"/>
      <c r="T31" s="257"/>
      <c r="U31" s="258"/>
      <c r="V31" s="250" t="str">
        <f t="shared" si="0"/>
        <v>-</v>
      </c>
      <c r="W31" s="250" t="str">
        <f t="shared" si="3"/>
        <v>-</v>
      </c>
      <c r="X31" s="250" t="str">
        <f t="shared" si="1"/>
        <v>-</v>
      </c>
      <c r="Y31" s="250" t="str">
        <f t="shared" si="2"/>
        <v>-</v>
      </c>
    </row>
    <row r="32" spans="1:25" s="251" customFormat="1" ht="15" customHeight="1" x14ac:dyDescent="0.2">
      <c r="A32" s="252"/>
      <c r="B32" s="241"/>
      <c r="C32" s="242"/>
      <c r="D32" s="242"/>
      <c r="E32" s="243"/>
      <c r="F32" s="244"/>
      <c r="G32" s="245">
        <f>'AM012_MPS(input)'!$E$22</f>
        <v>0.48570000000000002</v>
      </c>
      <c r="H32" s="245">
        <f>'AM012_MPS(input)'!$E$23</f>
        <v>0</v>
      </c>
      <c r="I32" s="245">
        <f>'AM012_MPS(input)'!$E$24</f>
        <v>0</v>
      </c>
      <c r="J32" s="245">
        <f>'AM012_MPS(input)'!$E$25</f>
        <v>0</v>
      </c>
      <c r="K32" s="245">
        <f>'AM012_MPS(input)'!$E$26</f>
        <v>0</v>
      </c>
      <c r="L32" s="253"/>
      <c r="M32" s="254"/>
      <c r="N32" s="253"/>
      <c r="O32" s="205">
        <f>'AM012_MPS(input)'!$E$30</f>
        <v>38.5</v>
      </c>
      <c r="P32" s="255"/>
      <c r="Q32" s="211">
        <f>'AM012_MPS(input)'!$E$32</f>
        <v>1.2</v>
      </c>
      <c r="R32" s="248">
        <f>'AM012_MPS(input)'!$E$33</f>
        <v>4.18</v>
      </c>
      <c r="S32" s="256"/>
      <c r="T32" s="257"/>
      <c r="U32" s="258"/>
      <c r="V32" s="250" t="str">
        <f t="shared" si="0"/>
        <v>-</v>
      </c>
      <c r="W32" s="250" t="str">
        <f t="shared" si="3"/>
        <v>-</v>
      </c>
      <c r="X32" s="250" t="str">
        <f t="shared" si="1"/>
        <v>-</v>
      </c>
      <c r="Y32" s="250" t="str">
        <f t="shared" si="2"/>
        <v>-</v>
      </c>
    </row>
    <row r="33" spans="1:25" s="251" customFormat="1" ht="15" customHeight="1" x14ac:dyDescent="0.2">
      <c r="A33" s="252"/>
      <c r="B33" s="241"/>
      <c r="C33" s="242"/>
      <c r="D33" s="242"/>
      <c r="E33" s="243"/>
      <c r="F33" s="244"/>
      <c r="G33" s="245">
        <f>'AM012_MPS(input)'!$E$22</f>
        <v>0.48570000000000002</v>
      </c>
      <c r="H33" s="245">
        <f>'AM012_MPS(input)'!$E$23</f>
        <v>0</v>
      </c>
      <c r="I33" s="245">
        <f>'AM012_MPS(input)'!$E$24</f>
        <v>0</v>
      </c>
      <c r="J33" s="245">
        <f>'AM012_MPS(input)'!$E$25</f>
        <v>0</v>
      </c>
      <c r="K33" s="245">
        <f>'AM012_MPS(input)'!$E$26</f>
        <v>0</v>
      </c>
      <c r="L33" s="253"/>
      <c r="M33" s="254"/>
      <c r="N33" s="253"/>
      <c r="O33" s="205">
        <f>'AM012_MPS(input)'!$E$30</f>
        <v>38.5</v>
      </c>
      <c r="P33" s="255"/>
      <c r="Q33" s="211">
        <f>'AM012_MPS(input)'!$E$32</f>
        <v>1.2</v>
      </c>
      <c r="R33" s="248">
        <f>'AM012_MPS(input)'!$E$33</f>
        <v>4.18</v>
      </c>
      <c r="S33" s="256"/>
      <c r="T33" s="257"/>
      <c r="U33" s="258"/>
      <c r="V33" s="250" t="str">
        <f t="shared" si="0"/>
        <v>-</v>
      </c>
      <c r="W33" s="250" t="str">
        <f t="shared" si="3"/>
        <v>-</v>
      </c>
      <c r="X33" s="250" t="str">
        <f t="shared" si="1"/>
        <v>-</v>
      </c>
      <c r="Y33" s="250" t="str">
        <f t="shared" si="2"/>
        <v>-</v>
      </c>
    </row>
    <row r="34" spans="1:25" s="251" customFormat="1" ht="15" customHeight="1" x14ac:dyDescent="0.2">
      <c r="A34" s="252"/>
      <c r="B34" s="241"/>
      <c r="C34" s="242"/>
      <c r="D34" s="242"/>
      <c r="E34" s="243"/>
      <c r="F34" s="244"/>
      <c r="G34" s="245">
        <f>'AM012_MPS(input)'!$E$22</f>
        <v>0.48570000000000002</v>
      </c>
      <c r="H34" s="245">
        <f>'AM012_MPS(input)'!$E$23</f>
        <v>0</v>
      </c>
      <c r="I34" s="245">
        <f>'AM012_MPS(input)'!$E$24</f>
        <v>0</v>
      </c>
      <c r="J34" s="245">
        <f>'AM012_MPS(input)'!$E$25</f>
        <v>0</v>
      </c>
      <c r="K34" s="245">
        <f>'AM012_MPS(input)'!$E$26</f>
        <v>0</v>
      </c>
      <c r="L34" s="253"/>
      <c r="M34" s="254"/>
      <c r="N34" s="253"/>
      <c r="O34" s="205">
        <f>'AM012_MPS(input)'!$E$30</f>
        <v>38.5</v>
      </c>
      <c r="P34" s="255"/>
      <c r="Q34" s="211">
        <f>'AM012_MPS(input)'!$E$32</f>
        <v>1.2</v>
      </c>
      <c r="R34" s="248">
        <f>'AM012_MPS(input)'!$E$33</f>
        <v>4.18</v>
      </c>
      <c r="S34" s="256"/>
      <c r="T34" s="257"/>
      <c r="U34" s="258"/>
      <c r="V34" s="250" t="str">
        <f t="shared" si="0"/>
        <v>-</v>
      </c>
      <c r="W34" s="250" t="str">
        <f t="shared" si="3"/>
        <v>-</v>
      </c>
      <c r="X34" s="250" t="str">
        <f t="shared" si="1"/>
        <v>-</v>
      </c>
      <c r="Y34" s="250" t="str">
        <f t="shared" si="2"/>
        <v>-</v>
      </c>
    </row>
    <row r="35" spans="1:25" s="251" customFormat="1" ht="15" customHeight="1" x14ac:dyDescent="0.2">
      <c r="A35" s="252"/>
      <c r="B35" s="241"/>
      <c r="C35" s="242"/>
      <c r="D35" s="242"/>
      <c r="E35" s="243"/>
      <c r="F35" s="244"/>
      <c r="G35" s="245">
        <f>'AM012_MPS(input)'!$E$22</f>
        <v>0.48570000000000002</v>
      </c>
      <c r="H35" s="245">
        <f>'AM012_MPS(input)'!$E$23</f>
        <v>0</v>
      </c>
      <c r="I35" s="245">
        <f>'AM012_MPS(input)'!$E$24</f>
        <v>0</v>
      </c>
      <c r="J35" s="245">
        <f>'AM012_MPS(input)'!$E$25</f>
        <v>0</v>
      </c>
      <c r="K35" s="245">
        <f>'AM012_MPS(input)'!$E$26</f>
        <v>0</v>
      </c>
      <c r="L35" s="253"/>
      <c r="M35" s="254"/>
      <c r="N35" s="253"/>
      <c r="O35" s="205">
        <f>'AM012_MPS(input)'!$E$30</f>
        <v>38.5</v>
      </c>
      <c r="P35" s="255"/>
      <c r="Q35" s="211">
        <f>'AM012_MPS(input)'!$E$32</f>
        <v>1.2</v>
      </c>
      <c r="R35" s="248">
        <f>'AM012_MPS(input)'!$E$33</f>
        <v>4.18</v>
      </c>
      <c r="S35" s="256"/>
      <c r="T35" s="257"/>
      <c r="U35" s="258"/>
      <c r="V35" s="250" t="str">
        <f t="shared" si="0"/>
        <v>-</v>
      </c>
      <c r="W35" s="250" t="str">
        <f t="shared" si="3"/>
        <v>-</v>
      </c>
      <c r="X35" s="250" t="str">
        <f t="shared" si="1"/>
        <v>-</v>
      </c>
      <c r="Y35" s="250" t="str">
        <f t="shared" si="2"/>
        <v>-</v>
      </c>
    </row>
    <row r="36" spans="1:25" s="251" customFormat="1" ht="15" customHeight="1" x14ac:dyDescent="0.2">
      <c r="A36" s="252"/>
      <c r="B36" s="241"/>
      <c r="C36" s="242"/>
      <c r="D36" s="242"/>
      <c r="E36" s="243"/>
      <c r="F36" s="244"/>
      <c r="G36" s="245">
        <f>'AM012_MPS(input)'!$E$22</f>
        <v>0.48570000000000002</v>
      </c>
      <c r="H36" s="245">
        <f>'AM012_MPS(input)'!$E$23</f>
        <v>0</v>
      </c>
      <c r="I36" s="245">
        <f>'AM012_MPS(input)'!$E$24</f>
        <v>0</v>
      </c>
      <c r="J36" s="245">
        <f>'AM012_MPS(input)'!$E$25</f>
        <v>0</v>
      </c>
      <c r="K36" s="245">
        <f>'AM012_MPS(input)'!$E$26</f>
        <v>0</v>
      </c>
      <c r="L36" s="253"/>
      <c r="M36" s="254"/>
      <c r="N36" s="253"/>
      <c r="O36" s="205">
        <f>'AM012_MPS(input)'!$E$30</f>
        <v>38.5</v>
      </c>
      <c r="P36" s="255"/>
      <c r="Q36" s="211">
        <f>'AM012_MPS(input)'!$E$32</f>
        <v>1.2</v>
      </c>
      <c r="R36" s="248">
        <f>'AM012_MPS(input)'!$E$33</f>
        <v>4.18</v>
      </c>
      <c r="S36" s="256"/>
      <c r="T36" s="257"/>
      <c r="U36" s="258"/>
      <c r="V36" s="250" t="str">
        <f t="shared" si="0"/>
        <v>-</v>
      </c>
      <c r="W36" s="250" t="str">
        <f t="shared" si="3"/>
        <v>-</v>
      </c>
      <c r="X36" s="250" t="str">
        <f t="shared" si="1"/>
        <v>-</v>
      </c>
      <c r="Y36" s="250" t="str">
        <f t="shared" si="2"/>
        <v>-</v>
      </c>
    </row>
    <row r="37" spans="1:25" s="251" customFormat="1" ht="15" customHeight="1" x14ac:dyDescent="0.2">
      <c r="A37" s="252"/>
      <c r="B37" s="241"/>
      <c r="C37" s="242"/>
      <c r="D37" s="242"/>
      <c r="E37" s="243"/>
      <c r="F37" s="244"/>
      <c r="G37" s="245">
        <f>'AM012_MPS(input)'!$E$22</f>
        <v>0.48570000000000002</v>
      </c>
      <c r="H37" s="245">
        <f>'AM012_MPS(input)'!$E$23</f>
        <v>0</v>
      </c>
      <c r="I37" s="245">
        <f>'AM012_MPS(input)'!$E$24</f>
        <v>0</v>
      </c>
      <c r="J37" s="245">
        <f>'AM012_MPS(input)'!$E$25</f>
        <v>0</v>
      </c>
      <c r="K37" s="245">
        <f>'AM012_MPS(input)'!$E$26</f>
        <v>0</v>
      </c>
      <c r="L37" s="253"/>
      <c r="M37" s="254"/>
      <c r="N37" s="253"/>
      <c r="O37" s="205">
        <f>'AM012_MPS(input)'!$E$30</f>
        <v>38.5</v>
      </c>
      <c r="P37" s="255"/>
      <c r="Q37" s="211">
        <f>'AM012_MPS(input)'!$E$32</f>
        <v>1.2</v>
      </c>
      <c r="R37" s="248">
        <f>'AM012_MPS(input)'!$E$33</f>
        <v>4.18</v>
      </c>
      <c r="S37" s="256"/>
      <c r="T37" s="257"/>
      <c r="U37" s="258"/>
      <c r="V37" s="250" t="str">
        <f t="shared" si="0"/>
        <v>-</v>
      </c>
      <c r="W37" s="250" t="str">
        <f t="shared" si="3"/>
        <v>-</v>
      </c>
      <c r="X37" s="250" t="str">
        <f t="shared" si="1"/>
        <v>-</v>
      </c>
      <c r="Y37" s="250" t="str">
        <f t="shared" si="2"/>
        <v>-</v>
      </c>
    </row>
    <row r="38" spans="1:25" s="251" customFormat="1" ht="15" customHeight="1" x14ac:dyDescent="0.2">
      <c r="A38" s="252"/>
      <c r="B38" s="241"/>
      <c r="C38" s="242"/>
      <c r="D38" s="242"/>
      <c r="E38" s="243"/>
      <c r="F38" s="244"/>
      <c r="G38" s="245">
        <f>'AM012_MPS(input)'!$E$22</f>
        <v>0.48570000000000002</v>
      </c>
      <c r="H38" s="245">
        <f>'AM012_MPS(input)'!$E$23</f>
        <v>0</v>
      </c>
      <c r="I38" s="245">
        <f>'AM012_MPS(input)'!$E$24</f>
        <v>0</v>
      </c>
      <c r="J38" s="245">
        <f>'AM012_MPS(input)'!$E$25</f>
        <v>0</v>
      </c>
      <c r="K38" s="245">
        <f>'AM012_MPS(input)'!$E$26</f>
        <v>0</v>
      </c>
      <c r="L38" s="253"/>
      <c r="M38" s="254"/>
      <c r="N38" s="253"/>
      <c r="O38" s="205">
        <f>'AM012_MPS(input)'!$E$30</f>
        <v>38.5</v>
      </c>
      <c r="P38" s="255"/>
      <c r="Q38" s="211">
        <f>'AM012_MPS(input)'!$E$32</f>
        <v>1.2</v>
      </c>
      <c r="R38" s="248">
        <f>'AM012_MPS(input)'!$E$33</f>
        <v>4.18</v>
      </c>
      <c r="S38" s="256"/>
      <c r="T38" s="257"/>
      <c r="U38" s="258"/>
      <c r="V38" s="250" t="str">
        <f t="shared" si="0"/>
        <v>-</v>
      </c>
      <c r="W38" s="250" t="str">
        <f t="shared" si="3"/>
        <v>-</v>
      </c>
      <c r="X38" s="250" t="str">
        <f t="shared" si="1"/>
        <v>-</v>
      </c>
      <c r="Y38" s="250" t="str">
        <f t="shared" si="2"/>
        <v>-</v>
      </c>
    </row>
    <row r="39" spans="1:25" s="251" customFormat="1" ht="15" customHeight="1" x14ac:dyDescent="0.2">
      <c r="A39" s="252"/>
      <c r="B39" s="241"/>
      <c r="C39" s="242"/>
      <c r="D39" s="242"/>
      <c r="E39" s="243"/>
      <c r="F39" s="244"/>
      <c r="G39" s="245">
        <f>'AM012_MPS(input)'!$E$22</f>
        <v>0.48570000000000002</v>
      </c>
      <c r="H39" s="245">
        <f>'AM012_MPS(input)'!$E$23</f>
        <v>0</v>
      </c>
      <c r="I39" s="245">
        <f>'AM012_MPS(input)'!$E$24</f>
        <v>0</v>
      </c>
      <c r="J39" s="245">
        <f>'AM012_MPS(input)'!$E$25</f>
        <v>0</v>
      </c>
      <c r="K39" s="245">
        <f>'AM012_MPS(input)'!$E$26</f>
        <v>0</v>
      </c>
      <c r="L39" s="253"/>
      <c r="M39" s="254"/>
      <c r="N39" s="253"/>
      <c r="O39" s="205">
        <f>'AM012_MPS(input)'!$E$30</f>
        <v>38.5</v>
      </c>
      <c r="P39" s="255"/>
      <c r="Q39" s="211">
        <f>'AM012_MPS(input)'!$E$32</f>
        <v>1.2</v>
      </c>
      <c r="R39" s="248">
        <f>'AM012_MPS(input)'!$E$33</f>
        <v>4.18</v>
      </c>
      <c r="S39" s="256"/>
      <c r="T39" s="257"/>
      <c r="U39" s="258"/>
      <c r="V39" s="250" t="str">
        <f t="shared" si="0"/>
        <v>-</v>
      </c>
      <c r="W39" s="250" t="str">
        <f t="shared" si="3"/>
        <v>-</v>
      </c>
      <c r="X39" s="250" t="str">
        <f t="shared" si="1"/>
        <v>-</v>
      </c>
      <c r="Y39" s="250" t="str">
        <f t="shared" si="2"/>
        <v>-</v>
      </c>
    </row>
    <row r="40" spans="1:25" s="251" customFormat="1" ht="15" customHeight="1" x14ac:dyDescent="0.2">
      <c r="A40" s="252"/>
      <c r="B40" s="241"/>
      <c r="C40" s="242"/>
      <c r="D40" s="242"/>
      <c r="E40" s="243"/>
      <c r="F40" s="244"/>
      <c r="G40" s="245">
        <f>'AM012_MPS(input)'!$E$22</f>
        <v>0.48570000000000002</v>
      </c>
      <c r="H40" s="245">
        <f>'AM012_MPS(input)'!$E$23</f>
        <v>0</v>
      </c>
      <c r="I40" s="245">
        <f>'AM012_MPS(input)'!$E$24</f>
        <v>0</v>
      </c>
      <c r="J40" s="245">
        <f>'AM012_MPS(input)'!$E$25</f>
        <v>0</v>
      </c>
      <c r="K40" s="245">
        <f>'AM012_MPS(input)'!$E$26</f>
        <v>0</v>
      </c>
      <c r="L40" s="253"/>
      <c r="M40" s="254"/>
      <c r="N40" s="253"/>
      <c r="O40" s="205">
        <f>'AM012_MPS(input)'!$E$30</f>
        <v>38.5</v>
      </c>
      <c r="P40" s="255"/>
      <c r="Q40" s="211">
        <f>'AM012_MPS(input)'!$E$32</f>
        <v>1.2</v>
      </c>
      <c r="R40" s="248">
        <f>'AM012_MPS(input)'!$E$33</f>
        <v>4.18</v>
      </c>
      <c r="S40" s="256"/>
      <c r="T40" s="257"/>
      <c r="U40" s="258"/>
      <c r="V40" s="250" t="str">
        <f t="shared" si="0"/>
        <v>-</v>
      </c>
      <c r="W40" s="250" t="str">
        <f t="shared" si="3"/>
        <v>-</v>
      </c>
      <c r="X40" s="250" t="str">
        <f t="shared" si="1"/>
        <v>-</v>
      </c>
      <c r="Y40" s="250" t="str">
        <f t="shared" si="2"/>
        <v>-</v>
      </c>
    </row>
    <row r="41" spans="1:25" s="251" customFormat="1" ht="15" customHeight="1" x14ac:dyDescent="0.2">
      <c r="A41" s="252"/>
      <c r="B41" s="241"/>
      <c r="C41" s="242"/>
      <c r="D41" s="242"/>
      <c r="E41" s="243"/>
      <c r="F41" s="244"/>
      <c r="G41" s="245">
        <f>'AM012_MPS(input)'!$E$22</f>
        <v>0.48570000000000002</v>
      </c>
      <c r="H41" s="245">
        <f>'AM012_MPS(input)'!$E$23</f>
        <v>0</v>
      </c>
      <c r="I41" s="245">
        <f>'AM012_MPS(input)'!$E$24</f>
        <v>0</v>
      </c>
      <c r="J41" s="245">
        <f>'AM012_MPS(input)'!$E$25</f>
        <v>0</v>
      </c>
      <c r="K41" s="245">
        <f>'AM012_MPS(input)'!$E$26</f>
        <v>0</v>
      </c>
      <c r="L41" s="253"/>
      <c r="M41" s="254"/>
      <c r="N41" s="253"/>
      <c r="O41" s="205">
        <f>'AM012_MPS(input)'!$E$30</f>
        <v>38.5</v>
      </c>
      <c r="P41" s="255"/>
      <c r="Q41" s="211">
        <f>'AM012_MPS(input)'!$E$32</f>
        <v>1.2</v>
      </c>
      <c r="R41" s="248">
        <f>'AM012_MPS(input)'!$E$33</f>
        <v>4.18</v>
      </c>
      <c r="S41" s="256"/>
      <c r="T41" s="257"/>
      <c r="U41" s="258"/>
      <c r="V41" s="250" t="str">
        <f t="shared" si="0"/>
        <v>-</v>
      </c>
      <c r="W41" s="250" t="str">
        <f t="shared" si="3"/>
        <v>-</v>
      </c>
      <c r="X41" s="250" t="str">
        <f t="shared" si="1"/>
        <v>-</v>
      </c>
      <c r="Y41" s="250" t="str">
        <f t="shared" si="2"/>
        <v>-</v>
      </c>
    </row>
    <row r="42" spans="1:25" s="251" customFormat="1" ht="15" customHeight="1" x14ac:dyDescent="0.2">
      <c r="A42" s="252"/>
      <c r="B42" s="241"/>
      <c r="C42" s="242"/>
      <c r="D42" s="242"/>
      <c r="E42" s="243"/>
      <c r="F42" s="244"/>
      <c r="G42" s="245">
        <f>'AM012_MPS(input)'!$E$22</f>
        <v>0.48570000000000002</v>
      </c>
      <c r="H42" s="245">
        <f>'AM012_MPS(input)'!$E$23</f>
        <v>0</v>
      </c>
      <c r="I42" s="245">
        <f>'AM012_MPS(input)'!$E$24</f>
        <v>0</v>
      </c>
      <c r="J42" s="245">
        <f>'AM012_MPS(input)'!$E$25</f>
        <v>0</v>
      </c>
      <c r="K42" s="245">
        <f>'AM012_MPS(input)'!$E$26</f>
        <v>0</v>
      </c>
      <c r="L42" s="253"/>
      <c r="M42" s="254"/>
      <c r="N42" s="253"/>
      <c r="O42" s="205">
        <f>'AM012_MPS(input)'!$E$30</f>
        <v>38.5</v>
      </c>
      <c r="P42" s="255"/>
      <c r="Q42" s="211">
        <f>'AM012_MPS(input)'!$E$32</f>
        <v>1.2</v>
      </c>
      <c r="R42" s="248">
        <f>'AM012_MPS(input)'!$E$33</f>
        <v>4.18</v>
      </c>
      <c r="S42" s="256"/>
      <c r="T42" s="257"/>
      <c r="U42" s="258"/>
      <c r="V42" s="250" t="str">
        <f t="shared" si="0"/>
        <v>-</v>
      </c>
      <c r="W42" s="250" t="str">
        <f t="shared" si="3"/>
        <v>-</v>
      </c>
      <c r="X42" s="250" t="str">
        <f t="shared" si="1"/>
        <v>-</v>
      </c>
      <c r="Y42" s="250" t="str">
        <f t="shared" si="2"/>
        <v>-</v>
      </c>
    </row>
    <row r="43" spans="1:25" s="251" customFormat="1" ht="15" customHeight="1" x14ac:dyDescent="0.2">
      <c r="A43" s="252"/>
      <c r="B43" s="241"/>
      <c r="C43" s="242"/>
      <c r="D43" s="242"/>
      <c r="E43" s="243"/>
      <c r="F43" s="244"/>
      <c r="G43" s="245">
        <f>'AM012_MPS(input)'!$E$22</f>
        <v>0.48570000000000002</v>
      </c>
      <c r="H43" s="245">
        <f>'AM012_MPS(input)'!$E$23</f>
        <v>0</v>
      </c>
      <c r="I43" s="245">
        <f>'AM012_MPS(input)'!$E$24</f>
        <v>0</v>
      </c>
      <c r="J43" s="245">
        <f>'AM012_MPS(input)'!$E$25</f>
        <v>0</v>
      </c>
      <c r="K43" s="245">
        <f>'AM012_MPS(input)'!$E$26</f>
        <v>0</v>
      </c>
      <c r="L43" s="253"/>
      <c r="M43" s="254"/>
      <c r="N43" s="253"/>
      <c r="O43" s="205">
        <f>'AM012_MPS(input)'!$E$30</f>
        <v>38.5</v>
      </c>
      <c r="P43" s="255"/>
      <c r="Q43" s="211">
        <f>'AM012_MPS(input)'!$E$32</f>
        <v>1.2</v>
      </c>
      <c r="R43" s="248">
        <f>'AM012_MPS(input)'!$E$33</f>
        <v>4.18</v>
      </c>
      <c r="S43" s="256"/>
      <c r="T43" s="257"/>
      <c r="U43" s="258"/>
      <c r="V43" s="250" t="str">
        <f t="shared" si="0"/>
        <v>-</v>
      </c>
      <c r="W43" s="250" t="str">
        <f t="shared" si="3"/>
        <v>-</v>
      </c>
      <c r="X43" s="250" t="str">
        <f t="shared" si="1"/>
        <v>-</v>
      </c>
      <c r="Y43" s="250" t="str">
        <f t="shared" si="2"/>
        <v>-</v>
      </c>
    </row>
    <row r="44" spans="1:25" s="251" customFormat="1" ht="15" customHeight="1" x14ac:dyDescent="0.2">
      <c r="A44" s="252"/>
      <c r="B44" s="241"/>
      <c r="C44" s="242"/>
      <c r="D44" s="242"/>
      <c r="E44" s="243"/>
      <c r="F44" s="244"/>
      <c r="G44" s="245">
        <f>'AM012_MPS(input)'!$E$22</f>
        <v>0.48570000000000002</v>
      </c>
      <c r="H44" s="245">
        <f>'AM012_MPS(input)'!$E$23</f>
        <v>0</v>
      </c>
      <c r="I44" s="245">
        <f>'AM012_MPS(input)'!$E$24</f>
        <v>0</v>
      </c>
      <c r="J44" s="245">
        <f>'AM012_MPS(input)'!$E$25</f>
        <v>0</v>
      </c>
      <c r="K44" s="245">
        <f>'AM012_MPS(input)'!$E$26</f>
        <v>0</v>
      </c>
      <c r="L44" s="253"/>
      <c r="M44" s="254"/>
      <c r="N44" s="253"/>
      <c r="O44" s="205">
        <f>'AM012_MPS(input)'!$E$30</f>
        <v>38.5</v>
      </c>
      <c r="P44" s="255"/>
      <c r="Q44" s="211">
        <f>'AM012_MPS(input)'!$E$32</f>
        <v>1.2</v>
      </c>
      <c r="R44" s="248">
        <f>'AM012_MPS(input)'!$E$33</f>
        <v>4.18</v>
      </c>
      <c r="S44" s="256"/>
      <c r="T44" s="257"/>
      <c r="U44" s="258"/>
      <c r="V44" s="250" t="str">
        <f t="shared" si="0"/>
        <v>-</v>
      </c>
      <c r="W44" s="250" t="str">
        <f t="shared" si="3"/>
        <v>-</v>
      </c>
      <c r="X44" s="250" t="str">
        <f t="shared" si="1"/>
        <v>-</v>
      </c>
      <c r="Y44" s="250" t="str">
        <f t="shared" si="2"/>
        <v>-</v>
      </c>
    </row>
    <row r="45" spans="1:25" s="251" customFormat="1" ht="15" customHeight="1" x14ac:dyDescent="0.2">
      <c r="A45" s="252"/>
      <c r="B45" s="241"/>
      <c r="C45" s="242"/>
      <c r="D45" s="242"/>
      <c r="E45" s="243"/>
      <c r="F45" s="244"/>
      <c r="G45" s="245">
        <f>'AM012_MPS(input)'!$E$22</f>
        <v>0.48570000000000002</v>
      </c>
      <c r="H45" s="245">
        <f>'AM012_MPS(input)'!$E$23</f>
        <v>0</v>
      </c>
      <c r="I45" s="245">
        <f>'AM012_MPS(input)'!$E$24</f>
        <v>0</v>
      </c>
      <c r="J45" s="245">
        <f>'AM012_MPS(input)'!$E$25</f>
        <v>0</v>
      </c>
      <c r="K45" s="245">
        <f>'AM012_MPS(input)'!$E$26</f>
        <v>0</v>
      </c>
      <c r="L45" s="253"/>
      <c r="M45" s="254"/>
      <c r="N45" s="253"/>
      <c r="O45" s="205">
        <f>'AM012_MPS(input)'!$E$30</f>
        <v>38.5</v>
      </c>
      <c r="P45" s="255"/>
      <c r="Q45" s="211">
        <f>'AM012_MPS(input)'!$E$32</f>
        <v>1.2</v>
      </c>
      <c r="R45" s="248">
        <f>'AM012_MPS(input)'!$E$33</f>
        <v>4.18</v>
      </c>
      <c r="S45" s="256"/>
      <c r="T45" s="257"/>
      <c r="U45" s="258"/>
      <c r="V45" s="250" t="str">
        <f t="shared" si="0"/>
        <v>-</v>
      </c>
      <c r="W45" s="250" t="str">
        <f t="shared" si="3"/>
        <v>-</v>
      </c>
      <c r="X45" s="250" t="str">
        <f t="shared" si="1"/>
        <v>-</v>
      </c>
      <c r="Y45" s="250" t="str">
        <f t="shared" si="2"/>
        <v>-</v>
      </c>
    </row>
    <row r="46" spans="1:25" s="251" customFormat="1" ht="15" customHeight="1" x14ac:dyDescent="0.2">
      <c r="A46" s="252"/>
      <c r="B46" s="241"/>
      <c r="C46" s="242"/>
      <c r="D46" s="242"/>
      <c r="E46" s="243"/>
      <c r="F46" s="244"/>
      <c r="G46" s="245">
        <f>'AM012_MPS(input)'!$E$22</f>
        <v>0.48570000000000002</v>
      </c>
      <c r="H46" s="245">
        <f>'AM012_MPS(input)'!$E$23</f>
        <v>0</v>
      </c>
      <c r="I46" s="245">
        <f>'AM012_MPS(input)'!$E$24</f>
        <v>0</v>
      </c>
      <c r="J46" s="245">
        <f>'AM012_MPS(input)'!$E$25</f>
        <v>0</v>
      </c>
      <c r="K46" s="245">
        <f>'AM012_MPS(input)'!$E$26</f>
        <v>0</v>
      </c>
      <c r="L46" s="253"/>
      <c r="M46" s="254"/>
      <c r="N46" s="253"/>
      <c r="O46" s="205">
        <f>'AM012_MPS(input)'!$E$30</f>
        <v>38.5</v>
      </c>
      <c r="P46" s="255"/>
      <c r="Q46" s="211">
        <f>'AM012_MPS(input)'!$E$32</f>
        <v>1.2</v>
      </c>
      <c r="R46" s="248">
        <f>'AM012_MPS(input)'!$E$33</f>
        <v>4.18</v>
      </c>
      <c r="S46" s="256"/>
      <c r="T46" s="257"/>
      <c r="U46" s="258"/>
      <c r="V46" s="250" t="str">
        <f t="shared" si="0"/>
        <v>-</v>
      </c>
      <c r="W46" s="250" t="str">
        <f t="shared" si="3"/>
        <v>-</v>
      </c>
      <c r="X46" s="250" t="str">
        <f t="shared" si="1"/>
        <v>-</v>
      </c>
      <c r="Y46" s="250" t="str">
        <f t="shared" si="2"/>
        <v>-</v>
      </c>
    </row>
    <row r="47" spans="1:25" s="251" customFormat="1" ht="15" customHeight="1" x14ac:dyDescent="0.2">
      <c r="A47" s="252"/>
      <c r="B47" s="241"/>
      <c r="C47" s="242"/>
      <c r="D47" s="242"/>
      <c r="E47" s="243"/>
      <c r="F47" s="244"/>
      <c r="G47" s="245">
        <f>'AM012_MPS(input)'!$E$22</f>
        <v>0.48570000000000002</v>
      </c>
      <c r="H47" s="245">
        <f>'AM012_MPS(input)'!$E$23</f>
        <v>0</v>
      </c>
      <c r="I47" s="245">
        <f>'AM012_MPS(input)'!$E$24</f>
        <v>0</v>
      </c>
      <c r="J47" s="245">
        <f>'AM012_MPS(input)'!$E$25</f>
        <v>0</v>
      </c>
      <c r="K47" s="245">
        <f>'AM012_MPS(input)'!$E$26</f>
        <v>0</v>
      </c>
      <c r="L47" s="253"/>
      <c r="M47" s="254"/>
      <c r="N47" s="253"/>
      <c r="O47" s="205">
        <f>'AM012_MPS(input)'!$E$30</f>
        <v>38.5</v>
      </c>
      <c r="P47" s="255"/>
      <c r="Q47" s="211">
        <f>'AM012_MPS(input)'!$E$32</f>
        <v>1.2</v>
      </c>
      <c r="R47" s="248">
        <f>'AM012_MPS(input)'!$E$33</f>
        <v>4.18</v>
      </c>
      <c r="S47" s="256"/>
      <c r="T47" s="257"/>
      <c r="U47" s="258"/>
      <c r="V47" s="250" t="str">
        <f t="shared" si="0"/>
        <v>-</v>
      </c>
      <c r="W47" s="250" t="str">
        <f t="shared" si="3"/>
        <v>-</v>
      </c>
      <c r="X47" s="250" t="str">
        <f t="shared" si="1"/>
        <v>-</v>
      </c>
      <c r="Y47" s="250" t="str">
        <f t="shared" si="2"/>
        <v>-</v>
      </c>
    </row>
    <row r="48" spans="1:25" s="251" customFormat="1" ht="15" customHeight="1" x14ac:dyDescent="0.2">
      <c r="A48" s="252"/>
      <c r="B48" s="241"/>
      <c r="C48" s="242"/>
      <c r="D48" s="242"/>
      <c r="E48" s="243"/>
      <c r="F48" s="244"/>
      <c r="G48" s="245">
        <f>'AM012_MPS(input)'!$E$22</f>
        <v>0.48570000000000002</v>
      </c>
      <c r="H48" s="245">
        <f>'AM012_MPS(input)'!$E$23</f>
        <v>0</v>
      </c>
      <c r="I48" s="245">
        <f>'AM012_MPS(input)'!$E$24</f>
        <v>0</v>
      </c>
      <c r="J48" s="245">
        <f>'AM012_MPS(input)'!$E$25</f>
        <v>0</v>
      </c>
      <c r="K48" s="245">
        <f>'AM012_MPS(input)'!$E$26</f>
        <v>0</v>
      </c>
      <c r="L48" s="253"/>
      <c r="M48" s="254"/>
      <c r="N48" s="253"/>
      <c r="O48" s="205">
        <f>'AM012_MPS(input)'!$E$30</f>
        <v>38.5</v>
      </c>
      <c r="P48" s="255"/>
      <c r="Q48" s="211">
        <f>'AM012_MPS(input)'!$E$32</f>
        <v>1.2</v>
      </c>
      <c r="R48" s="248">
        <f>'AM012_MPS(input)'!$E$33</f>
        <v>4.18</v>
      </c>
      <c r="S48" s="256"/>
      <c r="T48" s="257"/>
      <c r="U48" s="258"/>
      <c r="V48" s="250" t="str">
        <f t="shared" si="0"/>
        <v>-</v>
      </c>
      <c r="W48" s="250" t="str">
        <f t="shared" si="3"/>
        <v>-</v>
      </c>
      <c r="X48" s="250" t="str">
        <f t="shared" si="1"/>
        <v>-</v>
      </c>
      <c r="Y48" s="250" t="str">
        <f t="shared" si="2"/>
        <v>-</v>
      </c>
    </row>
    <row r="49" spans="1:25" s="251" customFormat="1" ht="15" customHeight="1" x14ac:dyDescent="0.2">
      <c r="A49" s="252"/>
      <c r="B49" s="241"/>
      <c r="C49" s="242"/>
      <c r="D49" s="242"/>
      <c r="E49" s="243"/>
      <c r="F49" s="244"/>
      <c r="G49" s="245">
        <f>'AM012_MPS(input)'!$E$22</f>
        <v>0.48570000000000002</v>
      </c>
      <c r="H49" s="245">
        <f>'AM012_MPS(input)'!$E$23</f>
        <v>0</v>
      </c>
      <c r="I49" s="245">
        <f>'AM012_MPS(input)'!$E$24</f>
        <v>0</v>
      </c>
      <c r="J49" s="245">
        <f>'AM012_MPS(input)'!$E$25</f>
        <v>0</v>
      </c>
      <c r="K49" s="245">
        <f>'AM012_MPS(input)'!$E$26</f>
        <v>0</v>
      </c>
      <c r="L49" s="253"/>
      <c r="M49" s="254"/>
      <c r="N49" s="253"/>
      <c r="O49" s="205">
        <f>'AM012_MPS(input)'!$E$30</f>
        <v>38.5</v>
      </c>
      <c r="P49" s="255"/>
      <c r="Q49" s="211">
        <f>'AM012_MPS(input)'!$E$32</f>
        <v>1.2</v>
      </c>
      <c r="R49" s="248">
        <f>'AM012_MPS(input)'!$E$33</f>
        <v>4.18</v>
      </c>
      <c r="S49" s="256"/>
      <c r="T49" s="257"/>
      <c r="U49" s="258"/>
      <c r="V49" s="250" t="str">
        <f t="shared" si="0"/>
        <v>-</v>
      </c>
      <c r="W49" s="250" t="str">
        <f t="shared" si="3"/>
        <v>-</v>
      </c>
      <c r="X49" s="250" t="str">
        <f t="shared" si="1"/>
        <v>-</v>
      </c>
      <c r="Y49" s="250" t="str">
        <f t="shared" si="2"/>
        <v>-</v>
      </c>
    </row>
    <row r="50" spans="1:25" s="251" customFormat="1" ht="15" customHeight="1" x14ac:dyDescent="0.2">
      <c r="A50" s="252"/>
      <c r="B50" s="241"/>
      <c r="C50" s="242"/>
      <c r="D50" s="242"/>
      <c r="E50" s="243"/>
      <c r="F50" s="244"/>
      <c r="G50" s="245">
        <f>'AM012_MPS(input)'!$E$22</f>
        <v>0.48570000000000002</v>
      </c>
      <c r="H50" s="245">
        <f>'AM012_MPS(input)'!$E$23</f>
        <v>0</v>
      </c>
      <c r="I50" s="245">
        <f>'AM012_MPS(input)'!$E$24</f>
        <v>0</v>
      </c>
      <c r="J50" s="245">
        <f>'AM012_MPS(input)'!$E$25</f>
        <v>0</v>
      </c>
      <c r="K50" s="245">
        <f>'AM012_MPS(input)'!$E$26</f>
        <v>0</v>
      </c>
      <c r="L50" s="253"/>
      <c r="M50" s="254"/>
      <c r="N50" s="253"/>
      <c r="O50" s="205">
        <f>'AM012_MPS(input)'!$E$30</f>
        <v>38.5</v>
      </c>
      <c r="P50" s="255"/>
      <c r="Q50" s="211">
        <f>'AM012_MPS(input)'!$E$32</f>
        <v>1.2</v>
      </c>
      <c r="R50" s="248">
        <f>'AM012_MPS(input)'!$E$33</f>
        <v>4.18</v>
      </c>
      <c r="S50" s="256"/>
      <c r="T50" s="257"/>
      <c r="U50" s="258"/>
      <c r="V50" s="250" t="str">
        <f t="shared" si="0"/>
        <v>-</v>
      </c>
      <c r="W50" s="250" t="str">
        <f t="shared" si="3"/>
        <v>-</v>
      </c>
      <c r="X50" s="250" t="str">
        <f t="shared" si="1"/>
        <v>-</v>
      </c>
      <c r="Y50" s="250" t="str">
        <f t="shared" si="2"/>
        <v>-</v>
      </c>
    </row>
    <row r="51" spans="1:25" s="251" customFormat="1" ht="15" customHeight="1" x14ac:dyDescent="0.2">
      <c r="A51" s="252"/>
      <c r="B51" s="241"/>
      <c r="C51" s="242"/>
      <c r="D51" s="242"/>
      <c r="E51" s="243"/>
      <c r="F51" s="244"/>
      <c r="G51" s="245">
        <f>'AM012_MPS(input)'!$E$22</f>
        <v>0.48570000000000002</v>
      </c>
      <c r="H51" s="245">
        <f>'AM012_MPS(input)'!$E$23</f>
        <v>0</v>
      </c>
      <c r="I51" s="245">
        <f>'AM012_MPS(input)'!$E$24</f>
        <v>0</v>
      </c>
      <c r="J51" s="245">
        <f>'AM012_MPS(input)'!$E$25</f>
        <v>0</v>
      </c>
      <c r="K51" s="245">
        <f>'AM012_MPS(input)'!$E$26</f>
        <v>0</v>
      </c>
      <c r="L51" s="253"/>
      <c r="M51" s="254"/>
      <c r="N51" s="253"/>
      <c r="O51" s="205">
        <f>'AM012_MPS(input)'!$E$30</f>
        <v>38.5</v>
      </c>
      <c r="P51" s="255"/>
      <c r="Q51" s="211">
        <f>'AM012_MPS(input)'!$E$32</f>
        <v>1.2</v>
      </c>
      <c r="R51" s="248">
        <f>'AM012_MPS(input)'!$E$33</f>
        <v>4.18</v>
      </c>
      <c r="S51" s="256"/>
      <c r="T51" s="257"/>
      <c r="U51" s="258"/>
      <c r="V51" s="250" t="str">
        <f t="shared" si="0"/>
        <v>-</v>
      </c>
      <c r="W51" s="250" t="str">
        <f t="shared" si="3"/>
        <v>-</v>
      </c>
      <c r="X51" s="250" t="str">
        <f t="shared" si="1"/>
        <v>-</v>
      </c>
      <c r="Y51" s="250" t="str">
        <f t="shared" si="2"/>
        <v>-</v>
      </c>
    </row>
    <row r="52" spans="1:25" s="251" customFormat="1" ht="15" customHeight="1" x14ac:dyDescent="0.2">
      <c r="A52" s="252"/>
      <c r="B52" s="241"/>
      <c r="C52" s="242"/>
      <c r="D52" s="242"/>
      <c r="E52" s="243"/>
      <c r="F52" s="244"/>
      <c r="G52" s="245">
        <f>'AM012_MPS(input)'!$E$22</f>
        <v>0.48570000000000002</v>
      </c>
      <c r="H52" s="245">
        <f>'AM012_MPS(input)'!$E$23</f>
        <v>0</v>
      </c>
      <c r="I52" s="245">
        <f>'AM012_MPS(input)'!$E$24</f>
        <v>0</v>
      </c>
      <c r="J52" s="245">
        <f>'AM012_MPS(input)'!$E$25</f>
        <v>0</v>
      </c>
      <c r="K52" s="245">
        <f>'AM012_MPS(input)'!$E$26</f>
        <v>0</v>
      </c>
      <c r="L52" s="253"/>
      <c r="M52" s="254"/>
      <c r="N52" s="253"/>
      <c r="O52" s="205">
        <f>'AM012_MPS(input)'!$E$30</f>
        <v>38.5</v>
      </c>
      <c r="P52" s="255"/>
      <c r="Q52" s="211">
        <f>'AM012_MPS(input)'!$E$32</f>
        <v>1.2</v>
      </c>
      <c r="R52" s="248">
        <f>'AM012_MPS(input)'!$E$33</f>
        <v>4.18</v>
      </c>
      <c r="S52" s="256"/>
      <c r="T52" s="257"/>
      <c r="U52" s="258"/>
      <c r="V52" s="250" t="str">
        <f t="shared" si="0"/>
        <v>-</v>
      </c>
      <c r="W52" s="250" t="str">
        <f t="shared" si="3"/>
        <v>-</v>
      </c>
      <c r="X52" s="250" t="str">
        <f t="shared" si="1"/>
        <v>-</v>
      </c>
      <c r="Y52" s="250" t="str">
        <f t="shared" si="2"/>
        <v>-</v>
      </c>
    </row>
    <row r="53" spans="1:25" s="251" customFormat="1" ht="15" customHeight="1" x14ac:dyDescent="0.2">
      <c r="A53" s="252"/>
      <c r="B53" s="241"/>
      <c r="C53" s="242"/>
      <c r="D53" s="242"/>
      <c r="E53" s="243"/>
      <c r="F53" s="244"/>
      <c r="G53" s="245">
        <f>'AM012_MPS(input)'!$E$22</f>
        <v>0.48570000000000002</v>
      </c>
      <c r="H53" s="245">
        <f>'AM012_MPS(input)'!$E$23</f>
        <v>0</v>
      </c>
      <c r="I53" s="245">
        <f>'AM012_MPS(input)'!$E$24</f>
        <v>0</v>
      </c>
      <c r="J53" s="245">
        <f>'AM012_MPS(input)'!$E$25</f>
        <v>0</v>
      </c>
      <c r="K53" s="245">
        <f>'AM012_MPS(input)'!$E$26</f>
        <v>0</v>
      </c>
      <c r="L53" s="253"/>
      <c r="M53" s="254"/>
      <c r="N53" s="253"/>
      <c r="O53" s="205">
        <f>'AM012_MPS(input)'!$E$30</f>
        <v>38.5</v>
      </c>
      <c r="P53" s="255"/>
      <c r="Q53" s="211">
        <f>'AM012_MPS(input)'!$E$32</f>
        <v>1.2</v>
      </c>
      <c r="R53" s="248">
        <f>'AM012_MPS(input)'!$E$33</f>
        <v>4.18</v>
      </c>
      <c r="S53" s="256"/>
      <c r="T53" s="257"/>
      <c r="U53" s="258"/>
      <c r="V53" s="250" t="str">
        <f t="shared" si="0"/>
        <v>-</v>
      </c>
      <c r="W53" s="250" t="str">
        <f t="shared" si="3"/>
        <v>-</v>
      </c>
      <c r="X53" s="250" t="str">
        <f t="shared" si="1"/>
        <v>-</v>
      </c>
      <c r="Y53" s="250" t="str">
        <f t="shared" si="2"/>
        <v>-</v>
      </c>
    </row>
    <row r="54" spans="1:25" s="251" customFormat="1" ht="15" customHeight="1" x14ac:dyDescent="0.2">
      <c r="A54" s="252"/>
      <c r="B54" s="241"/>
      <c r="C54" s="242"/>
      <c r="D54" s="242"/>
      <c r="E54" s="243"/>
      <c r="F54" s="244"/>
      <c r="G54" s="245">
        <f>'AM012_MPS(input)'!$E$22</f>
        <v>0.48570000000000002</v>
      </c>
      <c r="H54" s="245">
        <f>'AM012_MPS(input)'!$E$23</f>
        <v>0</v>
      </c>
      <c r="I54" s="245">
        <f>'AM012_MPS(input)'!$E$24</f>
        <v>0</v>
      </c>
      <c r="J54" s="245">
        <f>'AM012_MPS(input)'!$E$25</f>
        <v>0</v>
      </c>
      <c r="K54" s="245">
        <f>'AM012_MPS(input)'!$E$26</f>
        <v>0</v>
      </c>
      <c r="L54" s="253"/>
      <c r="M54" s="254"/>
      <c r="N54" s="253"/>
      <c r="O54" s="205">
        <f>'AM012_MPS(input)'!$E$30</f>
        <v>38.5</v>
      </c>
      <c r="P54" s="255"/>
      <c r="Q54" s="211">
        <f>'AM012_MPS(input)'!$E$32</f>
        <v>1.2</v>
      </c>
      <c r="R54" s="248">
        <f>'AM012_MPS(input)'!$E$33</f>
        <v>4.18</v>
      </c>
      <c r="S54" s="256"/>
      <c r="T54" s="257"/>
      <c r="U54" s="258"/>
      <c r="V54" s="250" t="str">
        <f t="shared" si="0"/>
        <v>-</v>
      </c>
      <c r="W54" s="250" t="str">
        <f t="shared" si="3"/>
        <v>-</v>
      </c>
      <c r="X54" s="250" t="str">
        <f t="shared" si="1"/>
        <v>-</v>
      </c>
      <c r="Y54" s="250" t="str">
        <f t="shared" si="2"/>
        <v>-</v>
      </c>
    </row>
    <row r="55" spans="1:25" s="251" customFormat="1" ht="15" customHeight="1" x14ac:dyDescent="0.2">
      <c r="A55" s="252"/>
      <c r="B55" s="241"/>
      <c r="C55" s="242"/>
      <c r="D55" s="242"/>
      <c r="E55" s="243"/>
      <c r="F55" s="244"/>
      <c r="G55" s="245">
        <f>'AM012_MPS(input)'!$E$22</f>
        <v>0.48570000000000002</v>
      </c>
      <c r="H55" s="245">
        <f>'AM012_MPS(input)'!$E$23</f>
        <v>0</v>
      </c>
      <c r="I55" s="245">
        <f>'AM012_MPS(input)'!$E$24</f>
        <v>0</v>
      </c>
      <c r="J55" s="245">
        <f>'AM012_MPS(input)'!$E$25</f>
        <v>0</v>
      </c>
      <c r="K55" s="245">
        <f>'AM012_MPS(input)'!$E$26</f>
        <v>0</v>
      </c>
      <c r="L55" s="253"/>
      <c r="M55" s="254"/>
      <c r="N55" s="253"/>
      <c r="O55" s="205">
        <f>'AM012_MPS(input)'!$E$30</f>
        <v>38.5</v>
      </c>
      <c r="P55" s="255"/>
      <c r="Q55" s="211">
        <f>'AM012_MPS(input)'!$E$32</f>
        <v>1.2</v>
      </c>
      <c r="R55" s="248">
        <f>'AM012_MPS(input)'!$E$33</f>
        <v>4.18</v>
      </c>
      <c r="S55" s="256"/>
      <c r="T55" s="257"/>
      <c r="U55" s="258"/>
      <c r="V55" s="250" t="str">
        <f t="shared" si="0"/>
        <v>-</v>
      </c>
      <c r="W55" s="250" t="str">
        <f t="shared" si="3"/>
        <v>-</v>
      </c>
      <c r="X55" s="250" t="str">
        <f t="shared" si="1"/>
        <v>-</v>
      </c>
      <c r="Y55" s="250" t="str">
        <f t="shared" si="2"/>
        <v>-</v>
      </c>
    </row>
    <row r="56" spans="1:25" s="251" customFormat="1" ht="15" customHeight="1" x14ac:dyDescent="0.2">
      <c r="A56" s="252"/>
      <c r="B56" s="241"/>
      <c r="C56" s="242"/>
      <c r="D56" s="242"/>
      <c r="E56" s="243"/>
      <c r="F56" s="244"/>
      <c r="G56" s="245">
        <f>'AM012_MPS(input)'!$E$22</f>
        <v>0.48570000000000002</v>
      </c>
      <c r="H56" s="245">
        <f>'AM012_MPS(input)'!$E$23</f>
        <v>0</v>
      </c>
      <c r="I56" s="245">
        <f>'AM012_MPS(input)'!$E$24</f>
        <v>0</v>
      </c>
      <c r="J56" s="245">
        <f>'AM012_MPS(input)'!$E$25</f>
        <v>0</v>
      </c>
      <c r="K56" s="245">
        <f>'AM012_MPS(input)'!$E$26</f>
        <v>0</v>
      </c>
      <c r="L56" s="253"/>
      <c r="M56" s="254"/>
      <c r="N56" s="253"/>
      <c r="O56" s="205">
        <f>'AM012_MPS(input)'!$E$30</f>
        <v>38.5</v>
      </c>
      <c r="P56" s="255"/>
      <c r="Q56" s="211">
        <f>'AM012_MPS(input)'!$E$32</f>
        <v>1.2</v>
      </c>
      <c r="R56" s="248">
        <f>'AM012_MPS(input)'!$E$33</f>
        <v>4.18</v>
      </c>
      <c r="S56" s="256"/>
      <c r="T56" s="257"/>
      <c r="U56" s="258"/>
      <c r="V56" s="250" t="str">
        <f t="shared" si="0"/>
        <v>-</v>
      </c>
      <c r="W56" s="250" t="str">
        <f t="shared" si="3"/>
        <v>-</v>
      </c>
      <c r="X56" s="250" t="str">
        <f t="shared" si="1"/>
        <v>-</v>
      </c>
      <c r="Y56" s="250" t="str">
        <f t="shared" si="2"/>
        <v>-</v>
      </c>
    </row>
    <row r="57" spans="1:25" s="263" customFormat="1" x14ac:dyDescent="0.2">
      <c r="A57" s="252"/>
      <c r="B57" s="259" t="s">
        <v>145</v>
      </c>
      <c r="C57" s="260" t="s">
        <v>117</v>
      </c>
      <c r="D57" s="260" t="s">
        <v>117</v>
      </c>
      <c r="E57" s="260" t="s">
        <v>117</v>
      </c>
      <c r="F57" s="260" t="s">
        <v>117</v>
      </c>
      <c r="G57" s="260" t="s">
        <v>117</v>
      </c>
      <c r="H57" s="260" t="s">
        <v>117</v>
      </c>
      <c r="I57" s="260" t="s">
        <v>117</v>
      </c>
      <c r="J57" s="260" t="s">
        <v>117</v>
      </c>
      <c r="K57" s="260" t="s">
        <v>117</v>
      </c>
      <c r="L57" s="260" t="s">
        <v>117</v>
      </c>
      <c r="M57" s="260" t="s">
        <v>117</v>
      </c>
      <c r="N57" s="260" t="s">
        <v>117</v>
      </c>
      <c r="O57" s="260" t="s">
        <v>117</v>
      </c>
      <c r="P57" s="260" t="s">
        <v>117</v>
      </c>
      <c r="Q57" s="260" t="s">
        <v>117</v>
      </c>
      <c r="R57" s="260" t="s">
        <v>117</v>
      </c>
      <c r="S57" s="260" t="s">
        <v>117</v>
      </c>
      <c r="T57" s="260" t="s">
        <v>117</v>
      </c>
      <c r="U57" s="260" t="s">
        <v>117</v>
      </c>
      <c r="V57" s="261" t="s">
        <v>117</v>
      </c>
      <c r="W57" s="262">
        <f>SUMIF(W7:W56,"&gt;0",W7:W56)</f>
        <v>1664.5322333293248</v>
      </c>
      <c r="X57" s="262">
        <f>SUMIF(X7:X56,"&gt;0",X7:X56)</f>
        <v>311.60433366847826</v>
      </c>
      <c r="Y57" s="262">
        <f>SUMIF(Y7:Y56,"&gt;0",Y7:Y56)</f>
        <v>1352.9278996608464</v>
      </c>
    </row>
    <row r="58" spans="1:25" x14ac:dyDescent="0.2">
      <c r="V58" s="264"/>
      <c r="W58" s="264"/>
      <c r="X58" s="264"/>
      <c r="Y58" s="264"/>
    </row>
  </sheetData>
  <sheetProtection algorithmName="SHA-512" hashValue="zo7OL2B2IX/8lKyxbSq219vAjGi+NX8sbYm1jwCvS+WdMt3Eobrow2fakL7fnxXIuAe9zg+ZnJoVyx4KPc50ag==" saltValue="ship55XRXFNh/3dM5Uu8VQ==" spinCount="100000" sheet="1" objects="1" scenarios="1" formatCells="0" formatRows="0"/>
  <mergeCells count="4">
    <mergeCell ref="B3:F3"/>
    <mergeCell ref="G3:U3"/>
    <mergeCell ref="W3:Y3"/>
    <mergeCell ref="A7:A57"/>
  </mergeCells>
  <phoneticPr fontId="4"/>
  <pageMargins left="0.7" right="0.7" top="0.75" bottom="0.75" header="0.3" footer="0.3"/>
  <pageSetup paperSize="9" scale="1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6" ma:contentTypeDescription="新しいドキュメントを作成します。" ma:contentTypeScope="" ma:versionID="210cb40cd8f4dd83452ce3fe7218aeb2">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891809b465914d8ea53c8c29e7c9d1a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743EE4-317E-4C10-996F-72F515C5420D}">
  <ds:schemaRefs>
    <ds:schemaRef ds:uri="http://www.w3.org/XML/1998/namespace"/>
    <ds:schemaRef ds:uri="16f3ea39-9308-4011-b282-348b837af518"/>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terms/"/>
    <ds:schemaRef ds:uri="http://schemas.openxmlformats.org/package/2006/metadata/core-properties"/>
    <ds:schemaRef ds:uri="aa648ee9-af07-4ee7-a823-cd9c24dceb19"/>
  </ds:schemaRefs>
</ds:datastoreItem>
</file>

<file path=customXml/itemProps2.xml><?xml version="1.0" encoding="utf-8"?>
<ds:datastoreItem xmlns:ds="http://schemas.openxmlformats.org/officeDocument/2006/customXml" ds:itemID="{9FA3A45C-9A8B-4BBF-B343-9D7D10EF0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D91578-3CC8-4FA9-B9C3-D02A97D821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AM005_MPS(input)</vt:lpstr>
      <vt:lpstr>AM005_MPS(input_separate)</vt:lpstr>
      <vt:lpstr>AM005_MPS(calc_process)</vt:lpstr>
      <vt:lpstr>AM005_MSS</vt:lpstr>
      <vt:lpstr>AM005_MRS(input)</vt:lpstr>
      <vt:lpstr>AM005_MRS(input_separate)</vt:lpstr>
      <vt:lpstr>AM005_MRS(calc_process)</vt:lpstr>
      <vt:lpstr>AM012_MPS(input)</vt:lpstr>
      <vt:lpstr>AM012_MPS(input_separate)</vt:lpstr>
      <vt:lpstr>AM012_MPS(calc_process)</vt:lpstr>
      <vt:lpstr>AM012_MSS</vt:lpstr>
      <vt:lpstr>AM012_MRS(input)</vt:lpstr>
      <vt:lpstr>AM012_MRS(input_separate)</vt:lpstr>
      <vt:lpstr>AM012_MRS(calc_process)</vt:lpstr>
      <vt:lpstr>'AM005_MPS(calc_process)'!Print_Area</vt:lpstr>
      <vt:lpstr>'AM005_MPS(input)'!Print_Area</vt:lpstr>
      <vt:lpstr>'AM005_MRS(calc_process)'!Print_Area</vt:lpstr>
      <vt:lpstr>'AM005_MRS(input)'!Print_Area</vt:lpstr>
      <vt:lpstr>'AM012_MPS(calc_process)'!Print_Area</vt:lpstr>
      <vt:lpstr>'AM012_MPS(input)'!Print_Area</vt:lpstr>
      <vt:lpstr>'AM012_MPS(input_separate)'!Print_Area</vt:lpstr>
      <vt:lpstr>'AM012_MRS(calc_process)'!Print_Area</vt:lpstr>
      <vt:lpstr>'AM012_MRS(input)'!Print_Area</vt:lpstr>
      <vt:lpstr>'AM012_MRS(input_separate)'!Print_Area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Sato Kei(佐藤 渓)</dc:creator>
  <cp:keywords/>
  <dc:description/>
  <cp:lastModifiedBy>JP_SEC</cp:lastModifiedBy>
  <cp:revision/>
  <dcterms:created xsi:type="dcterms:W3CDTF">2016-01-26T02:23:56Z</dcterms:created>
  <dcterms:modified xsi:type="dcterms:W3CDTF">2025-02-03T06:42:26Z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