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C:\Users\misako-otsuka\Downloads\OneDrive_2022-06-14 (1)\3_electronic decision\"/>
    </mc:Choice>
  </mc:AlternateContent>
  <xr:revisionPtr revIDLastSave="0" documentId="13_ncr:1_{92ADC5D7-9F95-4352-94D4-7A6801F1B91B}" xr6:coauthVersionLast="47" xr6:coauthVersionMax="47" xr10:uidLastSave="{00000000-0000-0000-0000-000000000000}"/>
  <bookViews>
    <workbookView xWindow="780" yWindow="780" windowWidth="28800" windowHeight="15480" tabRatio="688" xr2:uid="{00000000-000D-0000-FFFF-FFFF00000000}"/>
  </bookViews>
  <sheets>
    <sheet name="AM005_MPS(input)" sheetId="1" r:id="rId1"/>
    <sheet name="AM005_MPS(input_separate)" sheetId="6" r:id="rId2"/>
    <sheet name="AM005_MPS(calc_process)" sheetId="2" r:id="rId3"/>
    <sheet name="AM005_MSS" sheetId="7" r:id="rId4"/>
    <sheet name="AM005_MRS(input)" sheetId="8" r:id="rId5"/>
    <sheet name="AM005_MRS(input_separate)" sheetId="9" r:id="rId6"/>
    <sheet name="AM005_MRS(calc_process)" sheetId="10" r:id="rId7"/>
    <sheet name="AM009_MPS(input)" sheetId="11" r:id="rId8"/>
    <sheet name="AM009_MPS(input_separate)" sheetId="12" r:id="rId9"/>
    <sheet name="AM009_MPS(calc_process)" sheetId="13" r:id="rId10"/>
    <sheet name="AM009_MSS" sheetId="14" r:id="rId11"/>
    <sheet name="AM009_MRS(input)" sheetId="15" r:id="rId12"/>
    <sheet name="AM009_MRS(input_separate)" sheetId="16" r:id="rId13"/>
    <sheet name="AM009_MRS(calc_process)" sheetId="17" r:id="rId14"/>
  </sheets>
  <definedNames>
    <definedName name="_xlnm.Print_Area" localSheetId="2">'AM005_MPS(calc_process)'!$A$1:$I$21</definedName>
    <definedName name="_xlnm.Print_Area" localSheetId="0">'AM005_MPS(input)'!$A$1:$K$36</definedName>
    <definedName name="_xlnm.Print_Area" localSheetId="6">'AM005_MRS(calc_process)'!$A$1:$I$21</definedName>
    <definedName name="_xlnm.Print_Area" localSheetId="4">'AM005_MRS(input)'!$A$1:$L$36</definedName>
    <definedName name="_xlnm.Print_Area" localSheetId="9">'AM009_MPS(calc_process)'!$A$1:$I$21</definedName>
    <definedName name="_xlnm.Print_Area" localSheetId="7">'AM009_MPS(input)'!$A$1:$K$39</definedName>
    <definedName name="_xlnm.Print_Area" localSheetId="8">'AM009_MPS(input_separate)'!$A$1:$N$38</definedName>
    <definedName name="_xlnm.Print_Area" localSheetId="13">'AM009_MRS(calc_process)'!$A$1:$I$21</definedName>
    <definedName name="_xlnm.Print_Area" localSheetId="11">'AM009_MRS(input)'!$A$1:$L$39</definedName>
    <definedName name="_xlnm.Print_Area" localSheetId="12">'AM009_MRS(input_separate)'!$A$1:$N$38</definedName>
    <definedName name="Z_B2660EC6_48E8_44CA_972A_E2556BB968F0_.wvu.PrintArea" localSheetId="2" hidden="1">'AM005_MPS(calc_process)'!$A$1:$I$21</definedName>
    <definedName name="Z_B2660EC6_48E8_44CA_972A_E2556BB968F0_.wvu.PrintArea" localSheetId="0" hidden="1">'AM005_MPS(input)'!$A$1:$K$36</definedName>
    <definedName name="Z_B2660EC6_48E8_44CA_972A_E2556BB968F0_.wvu.PrintArea" localSheetId="6" hidden="1">'AM005_MRS(calc_process)'!$A$1:$I$21</definedName>
    <definedName name="Z_B2660EC6_48E8_44CA_972A_E2556BB968F0_.wvu.PrintArea" localSheetId="4" hidden="1">'AM005_MRS(input)'!$A$1:$L$36</definedName>
    <definedName name="Z_D0CDC236_ABDA_4432_BA8D_8D1597712156_.wvu.PrintArea" localSheetId="2" hidden="1">'AM005_MPS(calc_process)'!$A$1:$I$21</definedName>
    <definedName name="Z_D0CDC236_ABDA_4432_BA8D_8D1597712156_.wvu.PrintArea" localSheetId="0" hidden="1">'AM005_MPS(input)'!$A$1:$K$36</definedName>
    <definedName name="Z_D0CDC236_ABDA_4432_BA8D_8D1597712156_.wvu.PrintArea" localSheetId="6" hidden="1">'AM005_MRS(calc_process)'!$A$1:$I$21</definedName>
    <definedName name="Z_D0CDC236_ABDA_4432_BA8D_8D1597712156_.wvu.PrintArea" localSheetId="4" hidden="1">'AM005_MRS(input)'!$A$1:$L$36</definedName>
    <definedName name="Z_D273F3A6_8152_4679_92B0_E1E5F788BD2C_.wvu.PrintArea" localSheetId="2" hidden="1">'AM005_MPS(calc_process)'!$A$1:$I$21</definedName>
    <definedName name="Z_D273F3A6_8152_4679_92B0_E1E5F788BD2C_.wvu.PrintArea" localSheetId="0" hidden="1">'AM005_MPS(input)'!$A$1:$K$36</definedName>
    <definedName name="Z_D273F3A6_8152_4679_92B0_E1E5F788BD2C_.wvu.PrintArea" localSheetId="6" hidden="1">'AM005_MRS(calc_process)'!$A$1:$I$21</definedName>
    <definedName name="Z_D273F3A6_8152_4679_92B0_E1E5F788BD2C_.wvu.PrintArea" localSheetId="4" hidden="1">'AM005_MRS(input)'!$A$1:$L$36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7" l="1"/>
  <c r="G8" i="17"/>
  <c r="I2" i="17"/>
  <c r="I1" i="17"/>
  <c r="M36" i="16"/>
  <c r="L36" i="16"/>
  <c r="K36" i="16"/>
  <c r="I36" i="16"/>
  <c r="H36" i="16"/>
  <c r="M35" i="16"/>
  <c r="L35" i="16"/>
  <c r="K35" i="16"/>
  <c r="I35" i="16"/>
  <c r="H35" i="16"/>
  <c r="M34" i="16"/>
  <c r="L34" i="16"/>
  <c r="K34" i="16"/>
  <c r="I34" i="16"/>
  <c r="H34" i="16"/>
  <c r="M33" i="16"/>
  <c r="L33" i="16"/>
  <c r="K33" i="16"/>
  <c r="I33" i="16"/>
  <c r="H33" i="16"/>
  <c r="M32" i="16"/>
  <c r="L32" i="16"/>
  <c r="K32" i="16"/>
  <c r="I32" i="16"/>
  <c r="H32" i="16"/>
  <c r="M31" i="16"/>
  <c r="L31" i="16"/>
  <c r="K31" i="16"/>
  <c r="I31" i="16"/>
  <c r="H31" i="16"/>
  <c r="M30" i="16"/>
  <c r="L30" i="16"/>
  <c r="K30" i="16"/>
  <c r="I30" i="16"/>
  <c r="H30" i="16"/>
  <c r="M29" i="16"/>
  <c r="L29" i="16"/>
  <c r="K29" i="16"/>
  <c r="I29" i="16"/>
  <c r="H29" i="16"/>
  <c r="M28" i="16"/>
  <c r="L28" i="16"/>
  <c r="K28" i="16"/>
  <c r="I28" i="16"/>
  <c r="H28" i="16"/>
  <c r="M27" i="16"/>
  <c r="L27" i="16"/>
  <c r="K27" i="16"/>
  <c r="I27" i="16"/>
  <c r="H27" i="16"/>
  <c r="M19" i="16"/>
  <c r="L19" i="16"/>
  <c r="K19" i="16"/>
  <c r="J19" i="16"/>
  <c r="G19" i="16"/>
  <c r="M18" i="16"/>
  <c r="L18" i="16"/>
  <c r="K18" i="16"/>
  <c r="J18" i="16"/>
  <c r="G18" i="16"/>
  <c r="M17" i="16"/>
  <c r="L17" i="16"/>
  <c r="K17" i="16"/>
  <c r="J17" i="16"/>
  <c r="G17" i="16"/>
  <c r="M16" i="16"/>
  <c r="L16" i="16"/>
  <c r="K16" i="16"/>
  <c r="J16" i="16"/>
  <c r="G16" i="16"/>
  <c r="M15" i="16"/>
  <c r="L15" i="16"/>
  <c r="K15" i="16"/>
  <c r="J15" i="16"/>
  <c r="G15" i="16"/>
  <c r="M14" i="16"/>
  <c r="L14" i="16"/>
  <c r="K14" i="16"/>
  <c r="J14" i="16"/>
  <c r="G14" i="16"/>
  <c r="M13" i="16"/>
  <c r="L13" i="16"/>
  <c r="K13" i="16"/>
  <c r="J13" i="16"/>
  <c r="G13" i="16"/>
  <c r="M12" i="16"/>
  <c r="L12" i="16"/>
  <c r="K12" i="16"/>
  <c r="J12" i="16"/>
  <c r="G12" i="16"/>
  <c r="M11" i="16"/>
  <c r="L11" i="16"/>
  <c r="K11" i="16"/>
  <c r="J11" i="16"/>
  <c r="G11" i="16"/>
  <c r="M10" i="16"/>
  <c r="L10" i="16"/>
  <c r="K10" i="16"/>
  <c r="J10" i="16"/>
  <c r="G10" i="16"/>
  <c r="N2" i="16"/>
  <c r="N1" i="16"/>
  <c r="K30" i="15"/>
  <c r="H30" i="15"/>
  <c r="F30" i="15"/>
  <c r="K29" i="15"/>
  <c r="H29" i="15"/>
  <c r="F29" i="15"/>
  <c r="K28" i="15"/>
  <c r="H28" i="15"/>
  <c r="F28" i="15"/>
  <c r="K27" i="15"/>
  <c r="H27" i="15"/>
  <c r="F27" i="15"/>
  <c r="K26" i="15"/>
  <c r="H26" i="15"/>
  <c r="F26" i="15"/>
  <c r="K25" i="15"/>
  <c r="H25" i="15"/>
  <c r="F25" i="15"/>
  <c r="K24" i="15"/>
  <c r="H24" i="15"/>
  <c r="F24" i="15"/>
  <c r="K23" i="15"/>
  <c r="H23" i="15"/>
  <c r="F23" i="15"/>
  <c r="G17" i="17" s="1"/>
  <c r="K22" i="15"/>
  <c r="H22" i="15"/>
  <c r="F22" i="15"/>
  <c r="K21" i="15"/>
  <c r="H21" i="15"/>
  <c r="F21" i="15"/>
  <c r="G16" i="17" s="1"/>
  <c r="G14" i="17" s="1"/>
  <c r="K20" i="15"/>
  <c r="H20" i="15"/>
  <c r="L2" i="15"/>
  <c r="L1" i="15"/>
  <c r="C2" i="14"/>
  <c r="C1" i="14"/>
  <c r="G17" i="13"/>
  <c r="G16" i="13"/>
  <c r="G8" i="13"/>
  <c r="I2" i="13"/>
  <c r="I1" i="13"/>
  <c r="J36" i="12"/>
  <c r="J36" i="16" s="1"/>
  <c r="G36" i="12"/>
  <c r="G36" i="16" s="1"/>
  <c r="N36" i="16" s="1"/>
  <c r="J35" i="12"/>
  <c r="J35" i="16" s="1"/>
  <c r="G35" i="12"/>
  <c r="G35" i="16" s="1"/>
  <c r="J34" i="12"/>
  <c r="J34" i="16" s="1"/>
  <c r="G34" i="12"/>
  <c r="G34" i="16" s="1"/>
  <c r="N34" i="16" s="1"/>
  <c r="N33" i="12"/>
  <c r="J33" i="12"/>
  <c r="J33" i="16" s="1"/>
  <c r="G33" i="12"/>
  <c r="G33" i="16" s="1"/>
  <c r="N32" i="12"/>
  <c r="J32" i="12"/>
  <c r="J32" i="16" s="1"/>
  <c r="G32" i="12"/>
  <c r="G32" i="16" s="1"/>
  <c r="J31" i="12"/>
  <c r="J31" i="16" s="1"/>
  <c r="G31" i="12"/>
  <c r="N31" i="12" s="1"/>
  <c r="J30" i="12"/>
  <c r="J30" i="16" s="1"/>
  <c r="G30" i="12"/>
  <c r="G30" i="16" s="1"/>
  <c r="N30" i="16" s="1"/>
  <c r="J29" i="12"/>
  <c r="J29" i="16" s="1"/>
  <c r="G29" i="12"/>
  <c r="G29" i="16" s="1"/>
  <c r="N29" i="16" s="1"/>
  <c r="J28" i="12"/>
  <c r="J28" i="16" s="1"/>
  <c r="G28" i="12"/>
  <c r="G28" i="16" s="1"/>
  <c r="J27" i="12"/>
  <c r="J27" i="16" s="1"/>
  <c r="G27" i="12"/>
  <c r="G27" i="16" s="1"/>
  <c r="N27" i="16" s="1"/>
  <c r="D27" i="12"/>
  <c r="N27" i="12" s="1"/>
  <c r="I19" i="12"/>
  <c r="I19" i="16" s="1"/>
  <c r="H19" i="12"/>
  <c r="N19" i="12" s="1"/>
  <c r="I18" i="12"/>
  <c r="I18" i="16" s="1"/>
  <c r="H18" i="12"/>
  <c r="H18" i="16" s="1"/>
  <c r="N18" i="16" s="1"/>
  <c r="I17" i="12"/>
  <c r="I17" i="16" s="1"/>
  <c r="H17" i="12"/>
  <c r="H17" i="16" s="1"/>
  <c r="N17" i="16" s="1"/>
  <c r="I16" i="12"/>
  <c r="I16" i="16" s="1"/>
  <c r="H16" i="12"/>
  <c r="H16" i="16" s="1"/>
  <c r="I15" i="12"/>
  <c r="I15" i="16" s="1"/>
  <c r="H15" i="12"/>
  <c r="H15" i="16" s="1"/>
  <c r="N15" i="16" s="1"/>
  <c r="I14" i="12"/>
  <c r="I14" i="16" s="1"/>
  <c r="H14" i="12"/>
  <c r="N14" i="12" s="1"/>
  <c r="N13" i="12"/>
  <c r="I13" i="12"/>
  <c r="I13" i="16" s="1"/>
  <c r="H13" i="12"/>
  <c r="H13" i="16" s="1"/>
  <c r="N12" i="12"/>
  <c r="I12" i="12"/>
  <c r="I12" i="16" s="1"/>
  <c r="H12" i="12"/>
  <c r="H12" i="16" s="1"/>
  <c r="N12" i="16" s="1"/>
  <c r="I11" i="12"/>
  <c r="I11" i="16" s="1"/>
  <c r="H11" i="12"/>
  <c r="N11" i="12" s="1"/>
  <c r="I10" i="12"/>
  <c r="I10" i="16" s="1"/>
  <c r="H10" i="12"/>
  <c r="H10" i="16" s="1"/>
  <c r="N10" i="16" s="1"/>
  <c r="D10" i="12"/>
  <c r="N10" i="12" s="1"/>
  <c r="N2" i="12"/>
  <c r="N1" i="12"/>
  <c r="E20" i="11"/>
  <c r="F20" i="15" s="1"/>
  <c r="E10" i="11"/>
  <c r="G15" i="13" s="1"/>
  <c r="G14" i="13" s="1"/>
  <c r="N28" i="16" l="1"/>
  <c r="N32" i="16"/>
  <c r="N35" i="16"/>
  <c r="N33" i="16"/>
  <c r="N16" i="16"/>
  <c r="N13" i="16"/>
  <c r="N17" i="12"/>
  <c r="N34" i="12"/>
  <c r="N29" i="12"/>
  <c r="N15" i="12"/>
  <c r="N20" i="12" s="1"/>
  <c r="G11" i="13" s="1"/>
  <c r="G10" i="13" s="1"/>
  <c r="G6" i="13" s="1"/>
  <c r="B34" i="11" s="1"/>
  <c r="N18" i="12"/>
  <c r="N35" i="12"/>
  <c r="N30" i="12"/>
  <c r="H11" i="16"/>
  <c r="N11" i="16" s="1"/>
  <c r="N20" i="16" s="1"/>
  <c r="G11" i="17" s="1"/>
  <c r="G10" i="17" s="1"/>
  <c r="G6" i="17" s="1"/>
  <c r="C34" i="15" s="1"/>
  <c r="H14" i="16"/>
  <c r="N14" i="16" s="1"/>
  <c r="H19" i="16"/>
  <c r="N19" i="16" s="1"/>
  <c r="G31" i="16"/>
  <c r="N31" i="16" s="1"/>
  <c r="N37" i="16" s="1"/>
  <c r="G12" i="17" s="1"/>
  <c r="N16" i="12"/>
  <c r="N28" i="12"/>
  <c r="N37" i="12" s="1"/>
  <c r="G12" i="13" s="1"/>
  <c r="N36" i="12"/>
  <c r="N7" i="6" l="1"/>
  <c r="C7" i="6"/>
  <c r="K27" i="8" l="1"/>
  <c r="K19" i="8" l="1"/>
  <c r="K17" i="8"/>
  <c r="F19" i="8" l="1"/>
  <c r="J8" i="9" s="1"/>
  <c r="F18" i="8"/>
  <c r="I9" i="9" s="1"/>
  <c r="I7" i="6"/>
  <c r="J9" i="6"/>
  <c r="I9" i="6"/>
  <c r="J10" i="6"/>
  <c r="I10" i="6"/>
  <c r="J11" i="6"/>
  <c r="I11" i="6"/>
  <c r="J12" i="6"/>
  <c r="I12" i="6"/>
  <c r="J13" i="6"/>
  <c r="I13" i="6"/>
  <c r="J14" i="6"/>
  <c r="I14" i="6"/>
  <c r="J15" i="6"/>
  <c r="I15" i="6"/>
  <c r="J16" i="6"/>
  <c r="I16" i="6"/>
  <c r="J17" i="6"/>
  <c r="I17" i="6"/>
  <c r="J18" i="6"/>
  <c r="I18" i="6"/>
  <c r="J19" i="6"/>
  <c r="I19" i="6"/>
  <c r="J20" i="6"/>
  <c r="I20" i="6"/>
  <c r="J21" i="6"/>
  <c r="I21" i="6"/>
  <c r="J22" i="6"/>
  <c r="I22" i="6"/>
  <c r="J23" i="6"/>
  <c r="I23" i="6"/>
  <c r="J24" i="6"/>
  <c r="I24" i="6"/>
  <c r="J25" i="6"/>
  <c r="I25" i="6"/>
  <c r="J26" i="6"/>
  <c r="I26" i="6"/>
  <c r="J8" i="6"/>
  <c r="I8" i="6"/>
  <c r="J7" i="6"/>
  <c r="K16" i="8"/>
  <c r="K18" i="8"/>
  <c r="K20" i="8"/>
  <c r="K21" i="8"/>
  <c r="K22" i="8"/>
  <c r="K23" i="8"/>
  <c r="K24" i="8"/>
  <c r="K25" i="8"/>
  <c r="K26" i="8"/>
  <c r="K15" i="8"/>
  <c r="H27" i="8"/>
  <c r="H26" i="8"/>
  <c r="H25" i="8"/>
  <c r="H24" i="8"/>
  <c r="H23" i="8"/>
  <c r="H22" i="8"/>
  <c r="H21" i="8"/>
  <c r="H20" i="8"/>
  <c r="H18" i="8"/>
  <c r="H17" i="8"/>
  <c r="H16" i="8"/>
  <c r="H15" i="8"/>
  <c r="F20" i="8"/>
  <c r="F21" i="8"/>
  <c r="F22" i="8"/>
  <c r="F23" i="8"/>
  <c r="F24" i="8"/>
  <c r="F25" i="8"/>
  <c r="P22" i="9" s="1"/>
  <c r="F26" i="8"/>
  <c r="Q23" i="9" s="1"/>
  <c r="F27" i="8"/>
  <c r="R24" i="9" s="1"/>
  <c r="F15" i="8"/>
  <c r="F24" i="9" s="1"/>
  <c r="L7" i="9"/>
  <c r="M7" i="9"/>
  <c r="N7" i="9"/>
  <c r="L8" i="9"/>
  <c r="M8" i="9"/>
  <c r="N8" i="9"/>
  <c r="L9" i="9"/>
  <c r="M9" i="9"/>
  <c r="N9" i="9"/>
  <c r="L10" i="9"/>
  <c r="M10" i="9"/>
  <c r="N10" i="9"/>
  <c r="L11" i="9"/>
  <c r="M11" i="9"/>
  <c r="N11" i="9"/>
  <c r="L12" i="9"/>
  <c r="M12" i="9"/>
  <c r="N12" i="9"/>
  <c r="L13" i="9"/>
  <c r="M13" i="9"/>
  <c r="N13" i="9"/>
  <c r="L14" i="9"/>
  <c r="M14" i="9"/>
  <c r="N14" i="9"/>
  <c r="L15" i="9"/>
  <c r="M15" i="9"/>
  <c r="N15" i="9"/>
  <c r="L16" i="9"/>
  <c r="M16" i="9"/>
  <c r="N16" i="9"/>
  <c r="L17" i="9"/>
  <c r="M17" i="9"/>
  <c r="N17" i="9"/>
  <c r="L18" i="9"/>
  <c r="M18" i="9"/>
  <c r="N18" i="9"/>
  <c r="L19" i="9"/>
  <c r="M19" i="9"/>
  <c r="N19" i="9"/>
  <c r="L20" i="9"/>
  <c r="M20" i="9"/>
  <c r="N20" i="9"/>
  <c r="L21" i="9"/>
  <c r="M21" i="9"/>
  <c r="N21" i="9"/>
  <c r="L22" i="9"/>
  <c r="M22" i="9"/>
  <c r="N22" i="9"/>
  <c r="L23" i="9"/>
  <c r="M23" i="9"/>
  <c r="N23" i="9"/>
  <c r="L24" i="9"/>
  <c r="M24" i="9"/>
  <c r="N24" i="9"/>
  <c r="L25" i="9"/>
  <c r="M25" i="9"/>
  <c r="N25" i="9"/>
  <c r="L26" i="9"/>
  <c r="M26" i="9"/>
  <c r="N26" i="9"/>
  <c r="K8" i="9"/>
  <c r="K9" i="9"/>
  <c r="K10" i="9"/>
  <c r="K11" i="9"/>
  <c r="K12" i="9"/>
  <c r="K13" i="9"/>
  <c r="K14" i="9"/>
  <c r="K15" i="9"/>
  <c r="O15" i="9" s="1"/>
  <c r="K16" i="9"/>
  <c r="K17" i="9"/>
  <c r="K18" i="9"/>
  <c r="K19" i="9"/>
  <c r="K20" i="9"/>
  <c r="K21" i="9"/>
  <c r="K22" i="9"/>
  <c r="K23" i="9"/>
  <c r="O23" i="9" s="1"/>
  <c r="K24" i="9"/>
  <c r="K25" i="9"/>
  <c r="K26" i="9"/>
  <c r="K7" i="9"/>
  <c r="I2" i="10"/>
  <c r="I1" i="10"/>
  <c r="U2" i="9"/>
  <c r="U1" i="9"/>
  <c r="L2" i="8"/>
  <c r="L1" i="8"/>
  <c r="E26" i="9"/>
  <c r="D26" i="9"/>
  <c r="E25" i="9"/>
  <c r="D25" i="9"/>
  <c r="E24" i="9"/>
  <c r="D24" i="9"/>
  <c r="E23" i="9"/>
  <c r="D23" i="9"/>
  <c r="E22" i="9"/>
  <c r="D22" i="9"/>
  <c r="E21" i="9"/>
  <c r="D21" i="9"/>
  <c r="E20" i="9"/>
  <c r="D20" i="9"/>
  <c r="E19" i="9"/>
  <c r="D19" i="9"/>
  <c r="E18" i="9"/>
  <c r="D18" i="9"/>
  <c r="E17" i="9"/>
  <c r="D17" i="9"/>
  <c r="E16" i="9"/>
  <c r="D16" i="9"/>
  <c r="E15" i="9"/>
  <c r="D15" i="9"/>
  <c r="E14" i="9"/>
  <c r="D14" i="9"/>
  <c r="E13" i="9"/>
  <c r="D13" i="9"/>
  <c r="E12" i="9"/>
  <c r="D12" i="9"/>
  <c r="E11" i="9"/>
  <c r="D11" i="9"/>
  <c r="E10" i="9"/>
  <c r="D10" i="9"/>
  <c r="E9" i="9"/>
  <c r="D9" i="9"/>
  <c r="E8" i="9"/>
  <c r="D8" i="9"/>
  <c r="O7" i="9"/>
  <c r="E7" i="9"/>
  <c r="D7" i="9"/>
  <c r="C2" i="7"/>
  <c r="C1" i="7"/>
  <c r="I2" i="2"/>
  <c r="U1" i="6"/>
  <c r="U2" i="6"/>
  <c r="E16" i="1"/>
  <c r="G23" i="6" s="1"/>
  <c r="R14" i="6"/>
  <c r="P12" i="6"/>
  <c r="O11" i="6"/>
  <c r="F26" i="6"/>
  <c r="F25" i="6"/>
  <c r="F24" i="6"/>
  <c r="F23" i="6"/>
  <c r="F22" i="6"/>
  <c r="F21" i="6"/>
  <c r="F20" i="6"/>
  <c r="F19" i="6"/>
  <c r="F18" i="6"/>
  <c r="F17" i="6"/>
  <c r="F16" i="6"/>
  <c r="F15" i="6"/>
  <c r="F14" i="6"/>
  <c r="F13" i="6"/>
  <c r="F12" i="6"/>
  <c r="F11" i="6"/>
  <c r="F10" i="6"/>
  <c r="F9" i="6"/>
  <c r="F8" i="6"/>
  <c r="F7" i="6"/>
  <c r="Q26" i="6"/>
  <c r="Q25" i="6"/>
  <c r="Q24" i="6"/>
  <c r="Q23" i="6"/>
  <c r="Q22" i="6"/>
  <c r="Q21" i="6"/>
  <c r="Q20" i="6"/>
  <c r="Q19" i="6"/>
  <c r="Q18" i="6"/>
  <c r="Q17" i="6"/>
  <c r="Q16" i="6"/>
  <c r="Q15" i="6"/>
  <c r="Q14" i="6"/>
  <c r="Q13" i="6"/>
  <c r="Q12" i="6"/>
  <c r="Q11" i="6"/>
  <c r="Q10" i="6"/>
  <c r="Q9" i="6"/>
  <c r="Q8" i="6"/>
  <c r="Q7" i="6"/>
  <c r="R26" i="6"/>
  <c r="R25" i="6"/>
  <c r="R24" i="6"/>
  <c r="R23" i="6"/>
  <c r="R22" i="6"/>
  <c r="R21" i="6"/>
  <c r="R20" i="6"/>
  <c r="R19" i="6"/>
  <c r="R18" i="6"/>
  <c r="R17" i="6"/>
  <c r="R16" i="6"/>
  <c r="R15" i="6"/>
  <c r="R13" i="6"/>
  <c r="R12" i="6"/>
  <c r="R11" i="6"/>
  <c r="R10" i="6"/>
  <c r="R9" i="6"/>
  <c r="R8" i="6"/>
  <c r="R7" i="6"/>
  <c r="P26" i="6"/>
  <c r="P25" i="6"/>
  <c r="P24" i="6"/>
  <c r="P23" i="6"/>
  <c r="P22" i="6"/>
  <c r="P21" i="6"/>
  <c r="P20" i="6"/>
  <c r="P19" i="6"/>
  <c r="P18" i="6"/>
  <c r="P17" i="6"/>
  <c r="P16" i="6"/>
  <c r="P15" i="6"/>
  <c r="P14" i="6"/>
  <c r="P13" i="6"/>
  <c r="P11" i="6"/>
  <c r="P10" i="6"/>
  <c r="P9" i="6"/>
  <c r="P8" i="6"/>
  <c r="P7" i="6"/>
  <c r="O26" i="6"/>
  <c r="O25" i="6"/>
  <c r="O24" i="6"/>
  <c r="O23" i="6"/>
  <c r="O22" i="6"/>
  <c r="O21" i="6"/>
  <c r="O20" i="6"/>
  <c r="O19" i="6"/>
  <c r="O18" i="6"/>
  <c r="O17" i="6"/>
  <c r="O16" i="6"/>
  <c r="O15" i="6"/>
  <c r="O14" i="6"/>
  <c r="O13" i="6"/>
  <c r="O12" i="6"/>
  <c r="O10" i="6"/>
  <c r="O9" i="6"/>
  <c r="O8" i="6"/>
  <c r="O7" i="6"/>
  <c r="E26" i="6"/>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c r="H26" i="6" s="1"/>
  <c r="I1" i="2"/>
  <c r="O24" i="9" l="1"/>
  <c r="O20" i="9"/>
  <c r="O19" i="9"/>
  <c r="O16" i="9"/>
  <c r="O12" i="9"/>
  <c r="O8" i="9"/>
  <c r="J12" i="9"/>
  <c r="R26" i="9"/>
  <c r="R23" i="9"/>
  <c r="R14" i="9"/>
  <c r="R11" i="9"/>
  <c r="R18" i="9"/>
  <c r="R15" i="9"/>
  <c r="R10" i="9"/>
  <c r="R22" i="9"/>
  <c r="R7" i="9"/>
  <c r="R19" i="9"/>
  <c r="Q14" i="9"/>
  <c r="P17" i="9"/>
  <c r="P9" i="9"/>
  <c r="P19" i="9"/>
  <c r="G18" i="6"/>
  <c r="P10" i="9"/>
  <c r="P25" i="9"/>
  <c r="G21" i="6"/>
  <c r="P24" i="9"/>
  <c r="P8" i="9"/>
  <c r="P18" i="9"/>
  <c r="P26" i="9"/>
  <c r="P11" i="9"/>
  <c r="P16" i="9"/>
  <c r="F10" i="9"/>
  <c r="F26" i="9"/>
  <c r="F22" i="9"/>
  <c r="O11" i="9"/>
  <c r="G25" i="6"/>
  <c r="G12" i="6"/>
  <c r="G7" i="6"/>
  <c r="Q22" i="9"/>
  <c r="F7" i="9"/>
  <c r="F23" i="9"/>
  <c r="F15" i="9"/>
  <c r="F19" i="9"/>
  <c r="F11" i="9"/>
  <c r="F14" i="9"/>
  <c r="F18" i="9"/>
  <c r="H16" i="6"/>
  <c r="H9" i="6"/>
  <c r="H11" i="6"/>
  <c r="H24" i="6"/>
  <c r="H14" i="6"/>
  <c r="H13" i="6"/>
  <c r="H23" i="6"/>
  <c r="T23" i="6" s="1"/>
  <c r="H8" i="6"/>
  <c r="H18" i="6"/>
  <c r="T18" i="6" s="1"/>
  <c r="H20" i="6"/>
  <c r="Q8" i="9"/>
  <c r="Q11" i="9"/>
  <c r="Q19" i="9"/>
  <c r="Q24" i="9"/>
  <c r="Q25" i="9"/>
  <c r="Q16" i="9"/>
  <c r="Q17" i="9"/>
  <c r="P7" i="9"/>
  <c r="Q10" i="9"/>
  <c r="P12" i="9"/>
  <c r="P13" i="9"/>
  <c r="P15" i="9"/>
  <c r="Q18" i="9"/>
  <c r="P20" i="9"/>
  <c r="P21" i="9"/>
  <c r="P23" i="9"/>
  <c r="Q26" i="9"/>
  <c r="O26" i="9"/>
  <c r="O22" i="9"/>
  <c r="O18" i="9"/>
  <c r="O14" i="9"/>
  <c r="O10" i="9"/>
  <c r="S18" i="6"/>
  <c r="F17" i="8"/>
  <c r="H18" i="9" s="1"/>
  <c r="Q9" i="9"/>
  <c r="Q7" i="9"/>
  <c r="Q12" i="9"/>
  <c r="Q13" i="9"/>
  <c r="P14" i="9"/>
  <c r="Q15" i="9"/>
  <c r="Q20" i="9"/>
  <c r="Q21" i="9"/>
  <c r="O25" i="9"/>
  <c r="O21" i="9"/>
  <c r="O17" i="9"/>
  <c r="O13" i="9"/>
  <c r="O9" i="9"/>
  <c r="G14" i="6"/>
  <c r="G10" i="6"/>
  <c r="G13" i="6"/>
  <c r="G17" i="6"/>
  <c r="G24" i="6"/>
  <c r="S24" i="6" s="1"/>
  <c r="G11" i="6"/>
  <c r="G8" i="6"/>
  <c r="H17" i="6"/>
  <c r="S17" i="6" s="1"/>
  <c r="F9" i="9"/>
  <c r="R9" i="9"/>
  <c r="F13" i="9"/>
  <c r="R13" i="9"/>
  <c r="F17" i="9"/>
  <c r="R17" i="9"/>
  <c r="F21" i="9"/>
  <c r="R21" i="9"/>
  <c r="F25" i="9"/>
  <c r="R25" i="9"/>
  <c r="G26" i="6"/>
  <c r="S26" i="6" s="1"/>
  <c r="G20" i="6"/>
  <c r="G15" i="6"/>
  <c r="H7" i="6"/>
  <c r="H22" i="6"/>
  <c r="H21" i="6"/>
  <c r="T21" i="6" s="1"/>
  <c r="H19" i="6"/>
  <c r="G19" i="6"/>
  <c r="G22" i="6"/>
  <c r="G9" i="6"/>
  <c r="G16" i="6"/>
  <c r="H15" i="6"/>
  <c r="H10" i="6"/>
  <c r="H25" i="6"/>
  <c r="T25" i="6" s="1"/>
  <c r="H12" i="6"/>
  <c r="S12" i="6" s="1"/>
  <c r="F16" i="8"/>
  <c r="F8" i="9"/>
  <c r="R8" i="9"/>
  <c r="F12" i="9"/>
  <c r="R12" i="9"/>
  <c r="F16" i="9"/>
  <c r="R16" i="9"/>
  <c r="F20" i="9"/>
  <c r="R20" i="9"/>
  <c r="J24" i="9"/>
  <c r="J20" i="9"/>
  <c r="J16" i="9"/>
  <c r="J7" i="9"/>
  <c r="J23" i="9"/>
  <c r="J19" i="9"/>
  <c r="J15" i="9"/>
  <c r="J11" i="9"/>
  <c r="T24" i="6"/>
  <c r="J26" i="9"/>
  <c r="J22" i="9"/>
  <c r="J18" i="9"/>
  <c r="J14" i="9"/>
  <c r="J10" i="9"/>
  <c r="J25" i="9"/>
  <c r="J21" i="9"/>
  <c r="J17" i="9"/>
  <c r="J13" i="9"/>
  <c r="J9" i="9"/>
  <c r="I7" i="9"/>
  <c r="I26" i="9"/>
  <c r="I24" i="9"/>
  <c r="I22" i="9"/>
  <c r="I20" i="9"/>
  <c r="I18" i="9"/>
  <c r="I16" i="9"/>
  <c r="I14" i="9"/>
  <c r="I12" i="9"/>
  <c r="I10" i="9"/>
  <c r="I8" i="9"/>
  <c r="I25" i="9"/>
  <c r="I23" i="9"/>
  <c r="I21" i="9"/>
  <c r="I19" i="9"/>
  <c r="I17" i="9"/>
  <c r="I15" i="9"/>
  <c r="I13" i="9"/>
  <c r="I11" i="9"/>
  <c r="T14" i="6" l="1"/>
  <c r="T8" i="6"/>
  <c r="T16" i="6"/>
  <c r="T19" i="6"/>
  <c r="T17" i="6"/>
  <c r="U17" i="6" s="1"/>
  <c r="S8" i="6"/>
  <c r="S11" i="6"/>
  <c r="S23" i="6"/>
  <c r="U23" i="6" s="1"/>
  <c r="S14" i="6"/>
  <c r="U14" i="6" s="1"/>
  <c r="S9" i="6"/>
  <c r="T20" i="6"/>
  <c r="S22" i="6"/>
  <c r="T13" i="6"/>
  <c r="S16" i="6"/>
  <c r="S15" i="6"/>
  <c r="S19" i="6"/>
  <c r="T22" i="6"/>
  <c r="S7" i="6"/>
  <c r="T12" i="6"/>
  <c r="U12" i="6" s="1"/>
  <c r="U18" i="6"/>
  <c r="H22" i="9"/>
  <c r="H12" i="9"/>
  <c r="H15" i="9"/>
  <c r="H16" i="9"/>
  <c r="H7" i="9"/>
  <c r="H20" i="9"/>
  <c r="T10" i="6"/>
  <c r="H17" i="9"/>
  <c r="H8" i="9"/>
  <c r="S13" i="6"/>
  <c r="H14" i="9"/>
  <c r="H23" i="9"/>
  <c r="H24" i="9"/>
  <c r="H25" i="9"/>
  <c r="H21" i="9"/>
  <c r="H9" i="9"/>
  <c r="H19" i="9"/>
  <c r="H13" i="9"/>
  <c r="T15" i="6"/>
  <c r="S21" i="6"/>
  <c r="U21" i="6" s="1"/>
  <c r="H26" i="9"/>
  <c r="H10" i="9"/>
  <c r="H11" i="9"/>
  <c r="U24" i="6"/>
  <c r="S20" i="6"/>
  <c r="T26" i="6"/>
  <c r="U26" i="6" s="1"/>
  <c r="T11" i="6"/>
  <c r="T7" i="6"/>
  <c r="T9" i="6"/>
  <c r="S10" i="6"/>
  <c r="S25" i="6"/>
  <c r="U25" i="6" s="1"/>
  <c r="G7" i="9"/>
  <c r="G23" i="9"/>
  <c r="G13" i="9"/>
  <c r="T13" i="9" s="1"/>
  <c r="G21" i="9"/>
  <c r="T21" i="9" s="1"/>
  <c r="G25" i="9"/>
  <c r="G9" i="9"/>
  <c r="S9" i="9" s="1"/>
  <c r="G14" i="9"/>
  <c r="G22" i="9"/>
  <c r="T22" i="9" s="1"/>
  <c r="G11" i="9"/>
  <c r="G8" i="9"/>
  <c r="T8" i="9" s="1"/>
  <c r="G16" i="9"/>
  <c r="G24" i="9"/>
  <c r="G10" i="9"/>
  <c r="G18" i="9"/>
  <c r="T18" i="9" s="1"/>
  <c r="G26" i="9"/>
  <c r="G19" i="9"/>
  <c r="T19" i="9" s="1"/>
  <c r="G12" i="9"/>
  <c r="T12" i="9" s="1"/>
  <c r="G20" i="9"/>
  <c r="G15" i="9"/>
  <c r="G17" i="9"/>
  <c r="T17" i="9" s="1"/>
  <c r="S7" i="9"/>
  <c r="S12" i="9"/>
  <c r="T25" i="9" l="1"/>
  <c r="T10" i="9"/>
  <c r="S25" i="9"/>
  <c r="U19" i="6"/>
  <c r="U8" i="6"/>
  <c r="T15" i="9"/>
  <c r="T24" i="9"/>
  <c r="S17" i="9"/>
  <c r="S21" i="9"/>
  <c r="U21" i="9" s="1"/>
  <c r="S10" i="9"/>
  <c r="U10" i="9" s="1"/>
  <c r="S16" i="9"/>
  <c r="T23" i="9"/>
  <c r="T7" i="9"/>
  <c r="U16" i="6"/>
  <c r="U11" i="6"/>
  <c r="U15" i="6"/>
  <c r="U9" i="6"/>
  <c r="U13" i="6"/>
  <c r="U20" i="6"/>
  <c r="U22" i="6"/>
  <c r="U7" i="6"/>
  <c r="T26" i="9"/>
  <c r="T14" i="9"/>
  <c r="S20" i="9"/>
  <c r="S24" i="9"/>
  <c r="S11" i="9"/>
  <c r="S22" i="9"/>
  <c r="U22" i="9" s="1"/>
  <c r="U10" i="6"/>
  <c r="S19" i="9"/>
  <c r="U19" i="9" s="1"/>
  <c r="T20" i="9"/>
  <c r="T11" i="9"/>
  <c r="S27" i="6"/>
  <c r="G9" i="2" s="1"/>
  <c r="G8" i="2" s="1"/>
  <c r="T27" i="6"/>
  <c r="G12" i="2" s="1"/>
  <c r="G11" i="2" s="1"/>
  <c r="S13" i="9"/>
  <c r="U13" i="9" s="1"/>
  <c r="T16" i="9"/>
  <c r="U16" i="9" s="1"/>
  <c r="S14" i="9"/>
  <c r="S8" i="9"/>
  <c r="U8" i="9" s="1"/>
  <c r="S26" i="9"/>
  <c r="U26" i="9" s="1"/>
  <c r="S18" i="9"/>
  <c r="U18" i="9" s="1"/>
  <c r="S15" i="9"/>
  <c r="S23" i="9"/>
  <c r="U23" i="9" s="1"/>
  <c r="T9" i="9"/>
  <c r="U9" i="9" s="1"/>
  <c r="U7" i="9"/>
  <c r="U25" i="9"/>
  <c r="U12" i="9"/>
  <c r="U17" i="9"/>
  <c r="U24" i="9" l="1"/>
  <c r="U15" i="9"/>
  <c r="U27" i="6"/>
  <c r="U20" i="9"/>
  <c r="U14" i="9"/>
  <c r="U11" i="9"/>
  <c r="S27" i="9"/>
  <c r="G9" i="10" s="1"/>
  <c r="G8" i="10" s="1"/>
  <c r="G6" i="2"/>
  <c r="B31" i="1" s="1"/>
  <c r="T27" i="9"/>
  <c r="G12" i="10" s="1"/>
  <c r="G11" i="10" s="1"/>
  <c r="U27" i="9" l="1"/>
  <c r="G6" i="10"/>
  <c r="D31" i="8" s="1"/>
</calcChain>
</file>

<file path=xl/sharedStrings.xml><?xml version="1.0" encoding="utf-8"?>
<sst xmlns="http://schemas.openxmlformats.org/spreadsheetml/2006/main" count="1171" uniqueCount="299">
  <si>
    <t>Monitoring Spreadsheet: JCM_TH_AM005_ver02.0</t>
    <phoneticPr fontId="4"/>
  </si>
  <si>
    <t>Reference Number: TH013</t>
    <phoneticPr fontId="4"/>
  </si>
  <si>
    <t>Monitoring Plan Sheet (Input Sheet) [Attachment to Project Design Document]</t>
    <phoneticPr fontId="4"/>
  </si>
  <si>
    <r>
      <t xml:space="preserve">Table 1: Parameters to be monitored </t>
    </r>
    <r>
      <rPr>
        <b/>
        <i/>
        <sz val="11"/>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</si>
  <si>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</si>
  <si>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</si>
  <si>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</si>
  <si>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</si>
  <si>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</si>
  <si>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</si>
  <si>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</si>
  <si>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</si>
  <si>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</si>
  <si>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</si>
  <si>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</si>
  <si>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</si>
  <si>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</si>
  <si>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</si>
  <si>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</si>
  <si>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</si>
  <si>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</si>
  <si>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</si>
  <si>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</si>
  <si>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</si>
  <si>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</si>
  <si>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</si>
  <si>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</si>
  <si>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t>
    <phoneticPr fontId="4"/>
  </si>
  <si>
    <t>MWh/p</t>
    <phoneticPr fontId="4"/>
  </si>
  <si>
    <t>Option C</t>
    <phoneticPr fontId="4"/>
  </si>
  <si>
    <t>Monitored data</t>
    <phoneticPr fontId="4"/>
  </si>
  <si>
    <r>
      <t xml:space="preserve">Data is measured by power meter in the factory.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Calibration is not required according to the manufacturer's recommendations, but the accuracy error of the power meter is checked once a year, and if the accuracy error exceeds the allowable value, it is calibrated or replaced.
According to the catalogue by the manufacturer, the accuracy of power mater stays within ± 1.5%.</t>
    </r>
    <phoneticPr fontId="4"/>
  </si>
  <si>
    <t>Continuously</t>
    <phoneticPr fontId="4"/>
  </si>
  <si>
    <t>Input on "MPS
(input_separate)"</t>
    <phoneticPr fontId="4"/>
  </si>
  <si>
    <t>(2)</t>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</si>
  <si>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</si>
  <si>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</si>
  <si>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t>mass or volume/p</t>
    <phoneticPr fontId="4"/>
  </si>
  <si>
    <t>-</t>
  </si>
  <si>
    <t>Data is collected and recorded from the invoices by the fuel supply company.</t>
  </si>
  <si>
    <t>For option b) of 2) captive electricity; option c) of 3) electricity directly supplied from SPP</t>
  </si>
  <si>
    <t>(3)</t>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</si>
  <si>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</si>
  <si>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</si>
  <si>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r>
      <t xml:space="preserve">Data is measured by measuring equipments in the factory.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</si>
  <si>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</si>
  <si>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</si>
  <si>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[For 1) grid electricity]
CO</t>
    </r>
    <r>
      <rPr>
        <vertAlign val="subscript"/>
        <sz val="11"/>
        <color theme="1"/>
        <rFont val="Arial"/>
        <family val="2"/>
      </rPr>
      <t>2</t>
    </r>
    <r>
      <rPr>
        <sz val="11"/>
        <color theme="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</si>
  <si>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</si>
  <si>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</si>
  <si>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EF</t>
    </r>
    <r>
      <rPr>
        <vertAlign val="subscript"/>
        <sz val="11"/>
        <color theme="1"/>
        <rFont val="Arial"/>
        <family val="2"/>
      </rPr>
      <t>elec</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</si>
  <si>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 xml:space="preserve">[For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</si>
  <si>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tCO</t>
    </r>
    <r>
      <rPr>
        <vertAlign val="subscript"/>
        <sz val="11"/>
        <color theme="1"/>
        <rFont val="Arial"/>
        <family val="2"/>
      </rPr>
      <t>2</t>
    </r>
    <r>
      <rPr>
        <sz val="11"/>
        <color theme="1"/>
        <rFont val="Arial"/>
        <family val="2"/>
      </rPr>
      <t>/MWh</t>
    </r>
    <phoneticPr fontId="4"/>
  </si>
  <si>
    <t>Power generation efficiency obtained from manufacturer's specification.</t>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</si>
  <si>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</si>
  <si>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c)</t>
    </r>
    <phoneticPr fontId="4"/>
  </si>
  <si>
    <t>The power generation efficiency calculated from monitored data of the amount of fuel input for power generation and the amount of electricity generated.</t>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</si>
  <si>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</si>
  <si>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 xml:space="preserve">[For 2) 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</si>
  <si>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</si>
  <si>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3) electricity directly supplied from small power producer (SPP) ]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</si>
  <si>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t xml:space="preserve">[Electricity directly supplied from SPP]
a) The value provided by the SPP with the evidence stating information relevant to the value of emission factor e.g. data of power generation, type of power plant, type of fossil fuel, period of time. </t>
    <phoneticPr fontId="4"/>
  </si>
  <si>
    <r>
      <t>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</si>
  <si>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</si>
  <si>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</si>
  <si>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</si>
  <si>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</si>
  <si>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</si>
  <si>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</si>
  <si>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</si>
  <si>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</si>
  <si>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</si>
  <si>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</si>
  <si>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</si>
  <si>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</si>
  <si>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</si>
  <si>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</si>
  <si>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</si>
  <si>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</si>
  <si>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</si>
  <si>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</si>
  <si>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t>For option a) of 2) captive electricity; option b) of 3) electricity directly supplied from SPP.</t>
    <phoneticPr fontId="4"/>
  </si>
  <si>
    <r>
      <t>NCV</t>
    </r>
    <r>
      <rPr>
        <vertAlign val="subscript"/>
        <sz val="11"/>
        <rFont val="Arial"/>
        <family val="2"/>
      </rPr>
      <t>fuel</t>
    </r>
    <phoneticPr fontId="4"/>
  </si>
  <si>
    <t>Net calorific value of consumed fuel</t>
    <phoneticPr fontId="4"/>
  </si>
  <si>
    <t>GJ/mass or volume</t>
    <phoneticPr fontId="4"/>
  </si>
  <si>
    <t>1) values provided by the fuel supplier;</t>
    <phoneticPr fontId="4"/>
  </si>
  <si>
    <t>For option b) of 2) captive electricity; option c) of 3) electricity directly supplied from SPP.</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</si>
  <si>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</si>
  <si>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</si>
  <si>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</si>
  <si>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4) IPCC default values provided in table 1.4 of Ch.1 Vol.2 of 2006 IPCC Guidelines on National GHG Inventories. Lower value is applied.</t>
    <phoneticPr fontId="4"/>
  </si>
  <si>
    <t>For options a); b) of 2) captive electricity; options b); c) of 3) electricity directly supplied from SPP.</t>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</si>
  <si>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</si>
  <si>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</si>
  <si>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</si>
  <si>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</si>
  <si>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</si>
  <si>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</si>
  <si>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</si>
  <si>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</si>
  <si>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</si>
  <si>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</si>
  <si>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</si>
  <si>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</si>
  <si>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</si>
  <si>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r>
      <rPr>
        <sz val="11"/>
        <rFont val="Arial"/>
        <family val="2"/>
      </rPr>
      <t>Chiller</t>
    </r>
    <r>
      <rPr>
        <i/>
        <sz val="11"/>
        <rFont val="Arial"/>
        <family val="2"/>
      </rPr>
      <t xml:space="preserve"> i</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</si>
  <si>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</si>
  <si>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</si>
  <si>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</si>
  <si>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t>Description of data</t>
    <phoneticPr fontId="3"/>
  </si>
  <si>
    <t>Project
chiller
No.</t>
    <phoneticPr fontId="3"/>
  </si>
  <si>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</si>
  <si>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</si>
  <si>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
[For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</si>
  <si>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[For 3) electricity directly supplied from small power producer (SPP) ]</t>
    </r>
    <r>
      <rPr>
        <b/>
        <sz val="11"/>
        <color theme="1"/>
        <rFont val="Arial"/>
        <family val="2"/>
      </rPr>
      <t xml:space="preserve"> </t>
    </r>
    <r>
      <rPr>
        <sz val="11"/>
        <color theme="1"/>
        <rFont val="Arial"/>
        <family val="2"/>
      </rPr>
      <t xml:space="preserve">
CO2 emission factor for consumed electricity
</t>
    </r>
    <r>
      <rPr>
        <b/>
        <sz val="11"/>
        <color theme="1"/>
        <rFont val="Arial"/>
        <family val="2"/>
      </rPr>
      <t>Option c)</t>
    </r>
    <phoneticPr fontId="4"/>
  </si>
  <si>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theme="1"/>
        <rFont val="Arial"/>
        <family val="2"/>
      </rPr>
      <t/>
    </r>
    <phoneticPr fontId="4"/>
  </si>
  <si>
    <r>
      <t>[For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a)</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</si>
  <si>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</si>
  <si>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</si>
  <si>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</si>
  <si>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</si>
  <si>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</si>
  <si>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</si>
  <si>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</si>
  <si>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</si>
  <si>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t>Monitoring Plan Sheet (Calculation Process Sheet) [Attachment to Project Design Document]</t>
    <phoneticPr fontId="4"/>
  </si>
  <si>
    <t>1. Calculations for emission reductions</t>
    <phoneticPr fontId="4"/>
  </si>
  <si>
    <t>Fuel type</t>
    <phoneticPr fontId="4"/>
  </si>
  <si>
    <t>Value</t>
    <phoneticPr fontId="4"/>
  </si>
  <si>
    <t>Parameter</t>
  </si>
  <si>
    <r>
      <t xml:space="preserve">Emission reductions during the period </t>
    </r>
    <r>
      <rPr>
        <i/>
        <sz val="11"/>
        <color indexed="8"/>
        <rFont val="Arial"/>
        <family val="2"/>
      </rPr>
      <t>p</t>
    </r>
    <phoneticPr fontId="4"/>
  </si>
  <si>
    <t>N/A</t>
  </si>
  <si>
    <r>
      <t>ER</t>
    </r>
    <r>
      <rPr>
        <vertAlign val="subscript"/>
        <sz val="11"/>
        <color indexed="8"/>
        <rFont val="Arial"/>
        <family val="2"/>
      </rPr>
      <t>p</t>
    </r>
    <phoneticPr fontId="4"/>
  </si>
  <si>
    <t>2. Calculations for reference emissions</t>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</si>
  <si>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</si>
  <si>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</si>
  <si>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t>3. Calculations of the project emissions</t>
    <phoneticPr fontId="3"/>
  </si>
  <si>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</si>
  <si>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</si>
  <si>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</si>
  <si>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</si>
  <si>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t>[List of Default Values]</t>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</si>
  <si>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x&lt;500USRt)</t>
    </r>
    <phoneticPr fontId="4"/>
  </si>
  <si>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x&lt;800USRt)</t>
    </r>
    <phoneticPr fontId="4"/>
  </si>
  <si>
    <r>
      <t>COP</t>
    </r>
    <r>
      <rPr>
        <vertAlign val="subscript"/>
        <sz val="11"/>
        <rFont val="Arial"/>
        <family val="2"/>
      </rPr>
      <t>RE,i</t>
    </r>
    <r>
      <rPr>
        <sz val="11"/>
        <rFont val="Arial"/>
        <family val="2"/>
      </rPr>
      <t xml:space="preserve"> (800</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</si>
  <si>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r>
      <t>TD</t>
    </r>
    <r>
      <rPr>
        <vertAlign val="subscript"/>
        <sz val="11"/>
        <rFont val="Arial"/>
        <family val="2"/>
      </rPr>
      <t>cooling</t>
    </r>
    <phoneticPr fontId="4"/>
  </si>
  <si>
    <r>
      <t>TD</t>
    </r>
    <r>
      <rPr>
        <vertAlign val="subscript"/>
        <sz val="11"/>
        <rFont val="Arial"/>
        <family val="2"/>
      </rPr>
      <t>chilled</t>
    </r>
    <phoneticPr fontId="4"/>
  </si>
  <si>
    <t>Monitoring Structure Sheet [Attachment to Project Design Document]</t>
  </si>
  <si>
    <t>Responsible personnel</t>
    <phoneticPr fontId="3"/>
  </si>
  <si>
    <t>Role</t>
  </si>
  <si>
    <t>Section Manager, NIPPON STEEL ENGINEERING CO., LTD.</t>
    <phoneticPr fontId="3"/>
  </si>
  <si>
    <t>Responsible for project implementation and reporting.</t>
    <phoneticPr fontId="3"/>
  </si>
  <si>
    <t>Operation Manager, NS-OG Energy Solutions (Thailand) Ltd.</t>
    <phoneticPr fontId="3"/>
  </si>
  <si>
    <t xml:space="preserve">Responsible for monitoring results and checking monitoring reporting. </t>
    <phoneticPr fontId="3"/>
  </si>
  <si>
    <t>Plant Manager, NS-OG Energy Solutions (Thailand) Ltd.</t>
    <phoneticPr fontId="3"/>
  </si>
  <si>
    <t>Responsible for facilities, equipment adjustments, monitoring, storing monitored data, and making monitoring report.</t>
    <phoneticPr fontId="3"/>
  </si>
  <si>
    <t>Monitoring Report Sheet (Input Sheet) [For Verification]</t>
    <phoneticPr fontId="4"/>
  </si>
  <si>
    <r>
      <t xml:space="preserve">Table 1: Parameters monitored </t>
    </r>
    <r>
      <rPr>
        <b/>
        <i/>
        <sz val="11"/>
        <color indexed="8"/>
        <rFont val="Arial"/>
        <family val="2"/>
      </rPr>
      <t>ex post</t>
    </r>
    <phoneticPr fontId="4"/>
  </si>
  <si>
    <t>(k)</t>
    <phoneticPr fontId="4"/>
  </si>
  <si>
    <t>Monitoring period</t>
    <phoneticPr fontId="4"/>
  </si>
  <si>
    <t>Monitored Values</t>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</si>
  <si>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electrical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electrical measuring equipment has been prepared by the time of installation.</t>
    </r>
    <phoneticPr fontId="4"/>
  </si>
  <si>
    <t>Input on "MRS
(input_separate)"</t>
    <phoneticPr fontId="4"/>
  </si>
  <si>
    <t>Invoice from fuel supply company</t>
    <phoneticPr fontId="4"/>
  </si>
  <si>
    <t>Data is collected and recorded from the invoices by the fuel supply company.</t>
    <phoneticPr fontId="4"/>
  </si>
  <si>
    <t>for option b) of 2) captive electricity;  option c) of 3) electricity directly supplied from SPP</t>
    <phoneticPr fontId="4"/>
  </si>
  <si>
    <t>for option b) of 2) captive electricity; option c) of 3) electricity directly supplied from SPP</t>
    <phoneticPr fontId="4"/>
  </si>
  <si>
    <r>
      <t xml:space="preserve">Table 2: Project-specific parameters fixed </t>
    </r>
    <r>
      <rPr>
        <b/>
        <i/>
        <sz val="11"/>
        <color indexed="8"/>
        <rFont val="Arial"/>
        <family val="2"/>
      </rPr>
      <t>ex ante</t>
    </r>
    <phoneticPr fontId="4"/>
  </si>
  <si>
    <r>
      <t xml:space="preserve">[For 2) captive electricity] 
CO2 emission factor for consumed electricity
</t>
    </r>
    <r>
      <rPr>
        <b/>
        <sz val="11"/>
        <color theme="1"/>
        <rFont val="Arial"/>
        <family val="2"/>
      </rPr>
      <t>Option a)</t>
    </r>
    <r>
      <rPr>
        <sz val="11"/>
        <color theme="1"/>
        <rFont val="Arial"/>
        <family val="2"/>
      </rPr>
      <t xml:space="preserve">;
[For 3) electricity directly supplied from small power producer (SPP) ] 
CO2 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</si>
  <si>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
</t>
    </r>
    <r>
      <rPr>
        <b/>
        <sz val="11"/>
        <color theme="1"/>
        <rFont val="Arial"/>
        <family val="2"/>
      </rPr>
      <t>Option c)</t>
    </r>
    <phoneticPr fontId="4"/>
  </si>
  <si>
    <t>[Electricity directly supplied from SPP]
a) The value provided by the SPP with the evidence stating information relevant to the value of emission factor e.g. data of power generation, type of power plant, type of fossil fuel, period of time.</t>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</si>
  <si>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</si>
  <si>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</si>
  <si>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</si>
  <si>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</si>
  <si>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[For 3) electricity directly supplied from small power producer (SPP) ] 
CO2 emission factor for consumed electricity</t>
    </r>
    <r>
      <rPr>
        <b/>
        <sz val="11"/>
        <color theme="1"/>
        <rFont val="Arial"/>
        <family val="2"/>
      </rPr>
      <t xml:space="preserve">
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</si>
  <si>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t>
    </r>
    <r>
      <rPr>
        <b/>
        <sz val="11"/>
        <color theme="1"/>
        <rFont val="Arial"/>
        <family val="2"/>
      </rPr>
      <t xml:space="preserve">
Option c)</t>
    </r>
    <phoneticPr fontId="4"/>
  </si>
  <si>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rgb="FF0070C0"/>
        <rFont val="Arial"/>
        <family val="2"/>
      </rPr>
      <t/>
    </r>
    <phoneticPr fontId="4"/>
  </si>
  <si>
    <r>
      <t xml:space="preserve">Project emissions of project chiller </t>
    </r>
    <r>
      <rPr>
        <i/>
        <sz val="11"/>
        <color theme="1"/>
        <rFont val="Arial"/>
        <family val="2"/>
      </rPr>
      <t>i</t>
    </r>
    <r>
      <rPr>
        <sz val="11"/>
        <color theme="1"/>
        <rFont val="Arial"/>
        <family val="2"/>
      </rPr>
      <t xml:space="preserve"> during the period </t>
    </r>
    <r>
      <rPr>
        <i/>
        <sz val="11"/>
        <color theme="1"/>
        <rFont val="Arial"/>
        <family val="2"/>
      </rPr>
      <t>p</t>
    </r>
    <phoneticPr fontId="3"/>
  </si>
  <si>
    <r>
      <t>tCO</t>
    </r>
    <r>
      <rPr>
        <vertAlign val="subscript"/>
        <sz val="11"/>
        <color theme="1"/>
        <rFont val="Arial"/>
        <family val="2"/>
      </rPr>
      <t>2</t>
    </r>
    <r>
      <rPr>
        <sz val="11"/>
        <color theme="1"/>
        <rFont val="Arial"/>
        <family val="2"/>
      </rPr>
      <t>/p</t>
    </r>
    <phoneticPr fontId="3"/>
  </si>
  <si>
    <t>Monitored
/estimated values</t>
    <phoneticPr fontId="3"/>
  </si>
  <si>
    <t>Monitoring Report Sheet (Calculation Process Sheet) [For Verification]</t>
    <phoneticPr fontId="4"/>
  </si>
  <si>
    <t>Monitoring Spreadsheet: JCM_TH_AM009_ver01.0</t>
    <phoneticPr fontId="4"/>
  </si>
  <si>
    <t>(1)</t>
    <phoneticPr fontId="4"/>
  </si>
  <si>
    <r>
      <t>EC</t>
    </r>
    <r>
      <rPr>
        <vertAlign val="subscript"/>
        <sz val="11"/>
        <rFont val="Arial"/>
        <family val="2"/>
      </rPr>
      <t>i,p</t>
    </r>
    <phoneticPr fontId="4"/>
  </si>
  <si>
    <r>
      <t xml:space="preserve">Amount of electricity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4"/>
  </si>
  <si>
    <r>
      <t xml:space="preserve">Power meter is installed at the point(s) where the amount of electricity consumed by the recipient facility </t>
    </r>
    <r>
      <rPr>
        <i/>
        <sz val="11"/>
        <rFont val="Arial"/>
        <family val="2"/>
      </rPr>
      <t>i</t>
    </r>
    <r>
      <rPr>
        <sz val="11"/>
        <rFont val="Arial"/>
        <family val="2"/>
      </rPr>
      <t xml:space="preserve"> which is generated by the CGS can be measured.
Calibration is not required according to the manufacturer's recommendations, but the accuracy error of the power meter is checked once a year, and if the accuracy error exceeds the allowable value, it is calibrated or replaced.
According to the catalogue by the manufacturer, the accuracy of power meter stays within ± 1.5%.</t>
    </r>
    <phoneticPr fontId="4"/>
  </si>
  <si>
    <t>Continuously</t>
  </si>
  <si>
    <t>Input on "MPS(input_separate)" sheet</t>
  </si>
  <si>
    <t>(2)</t>
  </si>
  <si>
    <r>
      <t>HC</t>
    </r>
    <r>
      <rPr>
        <vertAlign val="subscript"/>
        <sz val="11"/>
        <rFont val="Arial"/>
        <family val="2"/>
      </rPr>
      <t>i,p</t>
    </r>
    <phoneticPr fontId="4"/>
  </si>
  <si>
    <r>
      <t xml:space="preserve">Amount of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4"/>
  </si>
  <si>
    <t>GJ/p</t>
    <phoneticPr fontId="4"/>
  </si>
  <si>
    <r>
      <t>Calculation method of amount of heat consumed by the recipient facility is shown as below.
-Hot water</t>
    </r>
    <r>
      <rPr>
        <sz val="11"/>
        <rFont val="ＭＳ Ｐゴシック"/>
        <family val="3"/>
        <charset val="128"/>
      </rPr>
      <t xml:space="preserve">
</t>
    </r>
    <r>
      <rPr>
        <sz val="11"/>
        <rFont val="Arial"/>
        <family val="2"/>
      </rPr>
      <t>Hh= Q x ρ/1000 x Cp x (Tout-Tin)</t>
    </r>
    <r>
      <rPr>
        <sz val="11"/>
        <rFont val="ＭＳ Ｐゴシック"/>
        <family val="2"/>
        <charset val="128"/>
      </rPr>
      <t xml:space="preserve"> / </t>
    </r>
    <r>
      <rPr>
        <sz val="11"/>
        <rFont val="Arial"/>
        <family val="2"/>
      </rPr>
      <t>1000
Where;
Hh: Amount of hot water consumed by the recipient facility (GJ)  
Q: Flow rate of hot water (m3/h)
ρ: Density (kg/m3)
Cp: Specific heat (kJ/kg</t>
    </r>
    <r>
      <rPr>
        <sz val="11"/>
        <rFont val="ＭＳ Ｐゴシック"/>
        <family val="3"/>
        <charset val="128"/>
      </rPr>
      <t>・</t>
    </r>
    <r>
      <rPr>
        <sz val="11"/>
        <rFont val="Arial"/>
        <family val="2"/>
      </rPr>
      <t>degC)
Tout: Outlet temperature of hot water from heat recovery system (degC)
Tin: Inlet temperature of water to heat recovery system (degC)
-Steam</t>
    </r>
    <r>
      <rPr>
        <sz val="11"/>
        <rFont val="ＭＳ Ｐゴシック"/>
        <family val="3"/>
        <charset val="128"/>
      </rPr>
      <t xml:space="preserve">
</t>
    </r>
    <r>
      <rPr>
        <sz val="11"/>
        <rFont val="Arial"/>
        <family val="2"/>
      </rPr>
      <t>Hs= W x (hs-hf)</t>
    </r>
    <r>
      <rPr>
        <sz val="11"/>
        <rFont val="ＭＳ Ｐゴシック"/>
        <family val="3"/>
        <charset val="128"/>
      </rPr>
      <t>　</t>
    </r>
    <r>
      <rPr>
        <sz val="11"/>
        <rFont val="Arial"/>
        <family val="2"/>
      </rPr>
      <t xml:space="preserve">
Where;
Hs: Amount of steam heat consumed by the recipient facility (GJ)
W: Steam flow rate
hs: Enthalpy of steam
hf: Enthalpy of boiler feed water
Density (ρ), Specific heat (Cp), Enthalpy of steam (hs) and enthalpy of boiler feed water (hf) are theoretically calculated from the design value and the project conditions.</t>
    </r>
    <r>
      <rPr>
        <sz val="11"/>
        <rFont val="ＭＳ Ｐゴシック"/>
        <family val="2"/>
        <charset val="128"/>
      </rPr>
      <t xml:space="preserve">
</t>
    </r>
    <r>
      <rPr>
        <sz val="11"/>
        <rFont val="Arial"/>
        <family val="2"/>
      </rPr>
      <t xml:space="preserve">
Flow rate of hot water (Q), Steam flow rate (W), Tout and Tin are measured by Flowmeter and thermometer which are installed at the monitoring points.
Calibration is not required according to the manufacturer's recommendations, but the flowmeters is calibrated every 1 year.
According to the catalogue by the manufacturer, the accuracy of flowmeter and thermometer stays within ± 1.0%.</t>
    </r>
    <rPh sb="600" eb="602">
      <t>ジョウキ</t>
    </rPh>
    <phoneticPr fontId="4"/>
  </si>
  <si>
    <t>(3)</t>
  </si>
  <si>
    <r>
      <t>FC</t>
    </r>
    <r>
      <rPr>
        <vertAlign val="subscript"/>
        <sz val="11"/>
        <rFont val="Arial"/>
        <family val="2"/>
      </rPr>
      <t>CGS,p</t>
    </r>
    <phoneticPr fontId="4"/>
  </si>
  <si>
    <r>
      <t xml:space="preserve">Amount of gas fuel consumed by the CGS during the period </t>
    </r>
    <r>
      <rPr>
        <i/>
        <sz val="11"/>
        <rFont val="Arial"/>
        <family val="2"/>
      </rPr>
      <t>p</t>
    </r>
    <phoneticPr fontId="4"/>
  </si>
  <si>
    <t>mass or 
volume/p</t>
    <phoneticPr fontId="4"/>
  </si>
  <si>
    <t>Invoice</t>
    <phoneticPr fontId="4"/>
  </si>
  <si>
    <t>Data on invoice provided by gas fuel supplier</t>
    <phoneticPr fontId="4"/>
  </si>
  <si>
    <t>Monthly</t>
    <phoneticPr fontId="4"/>
  </si>
  <si>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is calculated from measured data) </t>
    </r>
    <phoneticPr fontId="4"/>
  </si>
  <si>
    <t>(4)</t>
  </si>
  <si>
    <r>
      <t>FC</t>
    </r>
    <r>
      <rPr>
        <vertAlign val="subscript"/>
        <sz val="11"/>
        <rFont val="Arial"/>
        <family val="2"/>
      </rPr>
      <t>cap,i,p</t>
    </r>
    <phoneticPr fontId="4"/>
  </si>
  <si>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4"/>
  </si>
  <si>
    <t>(5)</t>
  </si>
  <si>
    <r>
      <t>EG</t>
    </r>
    <r>
      <rPr>
        <vertAlign val="subscript"/>
        <sz val="11"/>
        <rFont val="Arial"/>
        <family val="2"/>
      </rPr>
      <t>cap,i,p</t>
    </r>
    <phoneticPr fontId="4"/>
  </si>
  <si>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4"/>
  </si>
  <si>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4"/>
  </si>
  <si>
    <r>
      <t>η</t>
    </r>
    <r>
      <rPr>
        <vertAlign val="subscript"/>
        <sz val="11"/>
        <rFont val="Arial"/>
        <family val="2"/>
      </rPr>
      <t>RE</t>
    </r>
    <phoneticPr fontId="4"/>
  </si>
  <si>
    <t>Reference boiler efficiency</t>
    <phoneticPr fontId="4"/>
  </si>
  <si>
    <t>Value derived from the result of survey. The default value, 89 [%], should be revised if necessary.</t>
    <phoneticPr fontId="4"/>
  </si>
  <si>
    <r>
      <t>NCV</t>
    </r>
    <r>
      <rPr>
        <vertAlign val="subscript"/>
        <sz val="11"/>
        <rFont val="Arial"/>
        <family val="2"/>
      </rPr>
      <t>fuel,CGS</t>
    </r>
    <phoneticPr fontId="4"/>
  </si>
  <si>
    <t>Net calorific value of gas fuel consumed by the CGS</t>
    <phoneticPr fontId="4"/>
  </si>
  <si>
    <t>GJ/mass or
volume</t>
    <phoneticPr fontId="4"/>
  </si>
  <si>
    <t>a) values provided by fuel supplier;</t>
    <phoneticPr fontId="4"/>
  </si>
  <si>
    <r>
      <t>EF</t>
    </r>
    <r>
      <rPr>
        <vertAlign val="subscript"/>
        <sz val="11"/>
        <rFont val="Arial"/>
        <family val="2"/>
      </rPr>
      <t>fuel,RE</t>
    </r>
    <phoneticPr fontId="4"/>
  </si>
  <si>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4"/>
  </si>
  <si>
    <t>d) IPCC default values provided in table 1.4 of Ch.1 Vol.2 of 2006 IPCC Guidelines on National GHG Inventories. Lower value is applied.</t>
    <phoneticPr fontId="4"/>
  </si>
  <si>
    <r>
      <t>EF</t>
    </r>
    <r>
      <rPr>
        <vertAlign val="subscript"/>
        <sz val="11"/>
        <rFont val="Arial"/>
        <family val="2"/>
      </rPr>
      <t>fuel,PJ</t>
    </r>
    <phoneticPr fontId="4"/>
  </si>
  <si>
    <r>
      <t>CO</t>
    </r>
    <r>
      <rPr>
        <vertAlign val="subscript"/>
        <sz val="11"/>
        <rFont val="Arial"/>
        <family val="2"/>
      </rPr>
      <t>2</t>
    </r>
    <r>
      <rPr>
        <sz val="11"/>
        <rFont val="Arial"/>
        <family val="2"/>
      </rPr>
      <t xml:space="preserve"> emission factor for gas fuel consumed by the CGS</t>
    </r>
    <phoneticPr fontId="4"/>
  </si>
  <si>
    <t>d) IPCC default values provided in table 1.4 of Ch.1 Vol.2 of 2006 IPCC Guidelines on National GHG Inventories. Upper value is applied.</t>
    <phoneticPr fontId="4"/>
  </si>
  <si>
    <r>
      <t>EF</t>
    </r>
    <r>
      <rPr>
        <vertAlign val="subscript"/>
        <sz val="11"/>
        <rFont val="Arial"/>
        <family val="2"/>
      </rPr>
      <t>elec,i</t>
    </r>
    <phoneticPr fontId="4"/>
  </si>
  <si>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</si>
  <si>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</si>
  <si>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4"/>
  </si>
  <si>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4"/>
  </si>
  <si>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4"/>
  </si>
  <si>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4"/>
  </si>
  <si>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4"/>
  </si>
  <si>
    <r>
      <t>η</t>
    </r>
    <r>
      <rPr>
        <vertAlign val="subscript"/>
        <sz val="11"/>
        <rFont val="Arial"/>
        <family val="2"/>
      </rPr>
      <t>cap,i</t>
    </r>
    <phoneticPr fontId="4"/>
  </si>
  <si>
    <r>
      <t xml:space="preserve">Power generation efficiency of the captive power generation system connected to the recipient facility </t>
    </r>
    <r>
      <rPr>
        <i/>
        <sz val="11"/>
        <rFont val="Arial"/>
        <family val="2"/>
      </rPr>
      <t>i</t>
    </r>
    <phoneticPr fontId="4"/>
  </si>
  <si>
    <r>
      <t xml:space="preserve">Specification of the captive power generation system connected to the recipient facility </t>
    </r>
    <r>
      <rPr>
        <i/>
        <sz val="11"/>
        <rFont val="Arial"/>
        <family val="2"/>
      </rPr>
      <t>i</t>
    </r>
    <r>
      <rPr>
        <sz val="11"/>
        <rFont val="Arial"/>
        <family val="2"/>
      </rPr>
      <t>, provided by the manufacturer.</t>
    </r>
    <phoneticPr fontId="4"/>
  </si>
  <si>
    <r>
      <t>NCV</t>
    </r>
    <r>
      <rPr>
        <vertAlign val="subscript"/>
        <sz val="11"/>
        <rFont val="Arial"/>
        <family val="2"/>
      </rPr>
      <t>fuel,cap,i</t>
    </r>
    <phoneticPr fontId="4"/>
  </si>
  <si>
    <r>
      <t xml:space="preserve">Net calorific value of the fuel consumed by the captive power generation system connected to the recipient facility </t>
    </r>
    <r>
      <rPr>
        <i/>
        <sz val="11"/>
        <rFont val="Arial"/>
        <family val="2"/>
      </rPr>
      <t>i</t>
    </r>
    <phoneticPr fontId="4"/>
  </si>
  <si>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4"/>
  </si>
  <si>
    <r>
      <t>EF</t>
    </r>
    <r>
      <rPr>
        <vertAlign val="subscript"/>
        <sz val="11"/>
        <rFont val="Arial"/>
        <family val="2"/>
      </rPr>
      <t>fuel,cap,i</t>
    </r>
    <phoneticPr fontId="4"/>
  </si>
  <si>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4"/>
  </si>
  <si>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4"/>
  </si>
  <si>
    <t>Based on the amount of transaction which is measured directly using measuring equipments (Data used: commercial evidence such as invoices)</t>
    <phoneticPr fontId="4"/>
  </si>
  <si>
    <t>Based on the actual measurement using measuring equipments (Data used: measured values)</t>
    <phoneticPr fontId="4"/>
  </si>
  <si>
    <t>Monitoring Plan Sheet (Input Separate Sheet) [Attachment to Project Design Document]</t>
    <phoneticPr fontId="4"/>
  </si>
  <si>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4"/>
  </si>
  <si>
    <t>parameters</t>
    <phoneticPr fontId="4"/>
  </si>
  <si>
    <t>Identification</t>
    <phoneticPr fontId="4"/>
  </si>
  <si>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4"/>
  </si>
  <si>
    <t>Ex-ante estimation of reference emissions</t>
    <phoneticPr fontId="3"/>
  </si>
  <si>
    <t>i</t>
    <phoneticPr fontId="4"/>
  </si>
  <si>
    <r>
      <t>RE</t>
    </r>
    <r>
      <rPr>
        <vertAlign val="subscript"/>
        <sz val="11"/>
        <rFont val="Arial"/>
        <family val="2"/>
      </rPr>
      <t>elec,i,p</t>
    </r>
    <phoneticPr fontId="3"/>
  </si>
  <si>
    <t>Identification number for the recipient facility to which electricity and heat generated by the CGS is supplied</t>
    <phoneticPr fontId="3"/>
  </si>
  <si>
    <r>
      <t>Amount of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3"/>
  </si>
  <si>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4"/>
  </si>
  <si>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4"/>
  </si>
  <si>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3"/>
  </si>
  <si>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3"/>
  </si>
  <si>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3"/>
  </si>
  <si>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3"/>
  </si>
  <si>
    <r>
      <t xml:space="preserve">Power generation efficiency of the captive power generation system connected to the recipient facility </t>
    </r>
    <r>
      <rPr>
        <i/>
        <sz val="11"/>
        <rFont val="Arial"/>
        <family val="2"/>
      </rPr>
      <t>i</t>
    </r>
    <phoneticPr fontId="3"/>
  </si>
  <si>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3"/>
  </si>
  <si>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3"/>
  </si>
  <si>
    <t>MWh/p</t>
    <phoneticPr fontId="3"/>
  </si>
  <si>
    <t>Estimated Values</t>
    <phoneticPr fontId="3"/>
  </si>
  <si>
    <r>
      <t xml:space="preserve">Table 5: </t>
    </r>
    <r>
      <rPr>
        <b/>
        <i/>
        <sz val="11"/>
        <color indexed="8"/>
        <rFont val="Arial"/>
        <family val="2"/>
      </rPr>
      <t>Ex-ante</t>
    </r>
    <r>
      <rPr>
        <b/>
        <sz val="11"/>
        <color indexed="8"/>
        <rFont val="Arial"/>
        <family val="2"/>
      </rPr>
      <t xml:space="preserve"> estimation of reference emissions for heat consumed by the recipient facility which is generated by the CGS</t>
    </r>
    <phoneticPr fontId="4"/>
  </si>
  <si>
    <r>
      <t>RE</t>
    </r>
    <r>
      <rPr>
        <vertAlign val="subscript"/>
        <sz val="11"/>
        <rFont val="Arial"/>
        <family val="2"/>
      </rPr>
      <t>heat,i,p</t>
    </r>
    <phoneticPr fontId="3"/>
  </si>
  <si>
    <r>
      <t xml:space="preserve">Amount of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3"/>
  </si>
  <si>
    <t>Reference boiler efficiency</t>
    <phoneticPr fontId="3"/>
  </si>
  <si>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3"/>
  </si>
  <si>
    <t>GJ/p</t>
    <phoneticPr fontId="3"/>
  </si>
  <si>
    <t>%</t>
    <phoneticPr fontId="3"/>
  </si>
  <si>
    <t>N/A</t>
    <phoneticPr fontId="4"/>
  </si>
  <si>
    <t>2. Selected default values, etc.</t>
    <phoneticPr fontId="4"/>
  </si>
  <si>
    <r>
      <t>η</t>
    </r>
    <r>
      <rPr>
        <vertAlign val="subscript"/>
        <sz val="11"/>
        <color indexed="8"/>
        <rFont val="Arial"/>
        <family val="2"/>
      </rPr>
      <t>RE</t>
    </r>
    <phoneticPr fontId="4"/>
  </si>
  <si>
    <t>3. Calculations for reference emissions</t>
    <phoneticPr fontId="4"/>
  </si>
  <si>
    <t>Reference emissions for electricity consumed by the recipient facility(ies) which is generated by the CGS</t>
    <phoneticPr fontId="4"/>
  </si>
  <si>
    <r>
      <t>RE</t>
    </r>
    <r>
      <rPr>
        <vertAlign val="subscript"/>
        <sz val="11"/>
        <color indexed="8"/>
        <rFont val="Arial"/>
        <family val="2"/>
      </rPr>
      <t>elec,i,p</t>
    </r>
    <phoneticPr fontId="4"/>
  </si>
  <si>
    <t>Reference emissions for heat consumed by the recipient facility(ies) which is generated by the CGS</t>
    <phoneticPr fontId="4"/>
  </si>
  <si>
    <r>
      <t>RE</t>
    </r>
    <r>
      <rPr>
        <vertAlign val="subscript"/>
        <sz val="11"/>
        <color indexed="8"/>
        <rFont val="Arial"/>
        <family val="2"/>
      </rPr>
      <t>heat,i,p</t>
    </r>
    <phoneticPr fontId="4"/>
  </si>
  <si>
    <t>4. Calculations of the project emissions</t>
    <phoneticPr fontId="4"/>
  </si>
  <si>
    <r>
      <t>PE</t>
    </r>
    <r>
      <rPr>
        <vertAlign val="subscript"/>
        <sz val="11"/>
        <color indexed="8"/>
        <rFont val="Arial"/>
        <family val="2"/>
      </rPr>
      <t>p</t>
    </r>
    <phoneticPr fontId="4"/>
  </si>
  <si>
    <r>
      <t xml:space="preserve">Amount of gas fuel consumed by the CGS during the period </t>
    </r>
    <r>
      <rPr>
        <i/>
        <sz val="11"/>
        <color indexed="8"/>
        <rFont val="Arial"/>
        <family val="2"/>
      </rPr>
      <t>p</t>
    </r>
    <phoneticPr fontId="4"/>
  </si>
  <si>
    <t>Gas</t>
    <phoneticPr fontId="4"/>
  </si>
  <si>
    <r>
      <t>FC</t>
    </r>
    <r>
      <rPr>
        <vertAlign val="subscript"/>
        <sz val="11"/>
        <color indexed="8"/>
        <rFont val="Arial"/>
        <family val="2"/>
      </rPr>
      <t>CGS,p</t>
    </r>
    <phoneticPr fontId="4"/>
  </si>
  <si>
    <r>
      <t>NCV</t>
    </r>
    <r>
      <rPr>
        <vertAlign val="subscript"/>
        <sz val="11"/>
        <color indexed="8"/>
        <rFont val="Arial"/>
        <family val="2"/>
      </rPr>
      <t>fuel,CGS</t>
    </r>
    <phoneticPr fontId="4"/>
  </si>
  <si>
    <r>
      <t>CO</t>
    </r>
    <r>
      <rPr>
        <vertAlign val="subscript"/>
        <sz val="11"/>
        <color indexed="8"/>
        <rFont val="Arial"/>
        <family val="2"/>
      </rPr>
      <t>2</t>
    </r>
    <r>
      <rPr>
        <sz val="11"/>
        <color indexed="8"/>
        <rFont val="Arial"/>
        <family val="2"/>
      </rPr>
      <t xml:space="preserve"> emission factor for gas fuel consumed by the CGS</t>
    </r>
    <phoneticPr fontId="4"/>
  </si>
  <si>
    <r>
      <t>tCO</t>
    </r>
    <r>
      <rPr>
        <vertAlign val="subscript"/>
        <sz val="11"/>
        <color indexed="8"/>
        <rFont val="Arial"/>
        <family val="2"/>
      </rPr>
      <t>2</t>
    </r>
    <r>
      <rPr>
        <sz val="11"/>
        <color indexed="8"/>
        <rFont val="Arial"/>
        <family val="2"/>
      </rPr>
      <t>/GJ</t>
    </r>
    <phoneticPr fontId="4"/>
  </si>
  <si>
    <r>
      <t>EF</t>
    </r>
    <r>
      <rPr>
        <vertAlign val="subscript"/>
        <sz val="11"/>
        <color indexed="8"/>
        <rFont val="Arial"/>
        <family val="2"/>
      </rPr>
      <t>fuel,PJ</t>
    </r>
    <phoneticPr fontId="4"/>
  </si>
  <si>
    <t>Responsible personnel</t>
  </si>
  <si>
    <t>Responsible for monitoring results and checking monitoring reporting.</t>
    <phoneticPr fontId="3"/>
  </si>
  <si>
    <t>Responsible for facilities, equipment adjustments, monitoring, storing, and making monitoring report.</t>
    <phoneticPr fontId="3"/>
  </si>
  <si>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4"/>
  </si>
  <si>
    <t>Input on "MRS(input_separate)" sheet</t>
  </si>
  <si>
    <r>
      <t xml:space="preserve">Measuring instrument(s) is installed at the point(s) where the amount of heat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4"/>
  </si>
  <si>
    <r>
      <t xml:space="preserve">Table 1-annex: Parameters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is calculated from measured data) </t>
    </r>
    <phoneticPr fontId="4"/>
  </si>
  <si>
    <t>Monitoring Report Sheet (Input Separate Sheet) [For Verification]</t>
    <phoneticPr fontId="4"/>
  </si>
  <si>
    <r>
      <t xml:space="preserve">Table 4: </t>
    </r>
    <r>
      <rPr>
        <b/>
        <i/>
        <sz val="11"/>
        <color indexed="8"/>
        <rFont val="Arial"/>
        <family val="2"/>
      </rPr>
      <t>Ex-post</t>
    </r>
    <r>
      <rPr>
        <b/>
        <sz val="11"/>
        <color indexed="8"/>
        <rFont val="Arial"/>
        <family val="2"/>
      </rPr>
      <t xml:space="preserve"> calculation of reference emissions for electricity consumed by the recipient facility which is generated by the CGS</t>
    </r>
    <phoneticPr fontId="4"/>
  </si>
  <si>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4"/>
  </si>
  <si>
    <r>
      <rPr>
        <b/>
        <i/>
        <sz val="11"/>
        <color indexed="9"/>
        <rFont val="Arial"/>
        <family val="2"/>
      </rPr>
      <t>Ex-post</t>
    </r>
    <r>
      <rPr>
        <b/>
        <sz val="11"/>
        <color indexed="9"/>
        <rFont val="Arial"/>
        <family val="2"/>
      </rPr>
      <t xml:space="preserve"> calculation of reference emissions</t>
    </r>
    <phoneticPr fontId="3"/>
  </si>
  <si>
    <t>Monitored
/Estimated Values</t>
    <phoneticPr fontId="3"/>
  </si>
  <si>
    <r>
      <t xml:space="preserve">Table 5: </t>
    </r>
    <r>
      <rPr>
        <b/>
        <i/>
        <sz val="11"/>
        <color indexed="8"/>
        <rFont val="Arial"/>
        <family val="2"/>
      </rPr>
      <t>Ex-post</t>
    </r>
    <r>
      <rPr>
        <b/>
        <sz val="11"/>
        <color indexed="8"/>
        <rFont val="Arial"/>
        <family val="2"/>
      </rPr>
      <t xml:space="preserve"> calculation of reference emissions for heat consumed by the recipient facility which is generated by the CGS</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</si>
</sst>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 numFmtId="185" formatCode="0.0_ ;[Red]\-0.0\ "/>
  </numFmts>
  <fonts count="36">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strike/>
      <sz val="11"/>
      <color theme="1"/>
      <name val="Arial"/>
      <family val="2"/>
    </font>
    <font>
      <strike/>
      <sz val="11"/>
      <color rgb="FF0070C0"/>
      <name val="Arial"/>
      <family val="2"/>
    </font>
    <font>
      <sz val="11"/>
      <color theme="1"/>
      <name val="ＭＳ Ｐゴシック"/>
      <family val="3"/>
      <charset val="128"/>
    </font>
    <font>
      <i/>
      <sz val="11"/>
      <color theme="1"/>
      <name val="Arial"/>
      <family val="2"/>
    </font>
    <font>
      <sz val="11"/>
      <name val="ＭＳ Ｐゴシック"/>
      <family val="3"/>
      <charset val="128"/>
    </font>
    <font>
      <sz val="11"/>
      <name val="ＭＳ Ｐゴシック"/>
      <family val="2"/>
      <charset val="128"/>
    </font>
    <font>
      <vertAlign val="subscript"/>
      <sz val="11"/>
      <name val="Arabic Typesetting"/>
      <family val="4"/>
    </font>
    <font>
      <sz val="11"/>
      <color indexed="10"/>
      <name val="Arial"/>
      <family val="2"/>
    </font>
  </fonts>
  <fills count="16">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rgb="FF16365C"/>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rgb="FFF2DCDB"/>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right/>
      <top style="thin">
        <color theme="1" tint="0.34998626667073579"/>
      </top>
      <bottom/>
      <diagonal/>
    </border>
    <border>
      <left/>
      <right style="thin">
        <color theme="1" tint="0.34998626667073579"/>
      </right>
      <top style="thin">
        <color theme="1" tint="0.34998626667073579"/>
      </top>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303">
    <xf numFmtId="0" fontId="0" fillId="0" borderId="0" xfId="0">
      <alignment vertical="center"/>
    </xf>
    <xf numFmtId="0" fontId="2" fillId="0" borderId="0" xfId="0" applyFont="1">
      <alignment vertical="center"/>
    </xf>
    <xf numFmtId="0" fontId="8" fillId="0" borderId="1" xfId="0" applyFont="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2" fillId="4" borderId="0" xfId="0" applyFont="1" applyFill="1">
      <alignment vertical="center"/>
    </xf>
    <xf numFmtId="0" fontId="8" fillId="0" borderId="2" xfId="0" applyFont="1" applyBorder="1" applyProtection="1">
      <alignment vertical="center"/>
      <protection locked="0"/>
    </xf>
    <xf numFmtId="179" fontId="8" fillId="0" borderId="1" xfId="1" applyNumberFormat="1" applyFont="1" applyFill="1" applyBorder="1" applyProtection="1">
      <alignment vertical="center"/>
      <protection locked="0"/>
    </xf>
    <xf numFmtId="0" fontId="2" fillId="0" borderId="0" xfId="0" applyFont="1" applyAlignment="1">
      <alignment horizontal="right" vertical="center"/>
    </xf>
    <xf numFmtId="177" fontId="21" fillId="4" borderId="1" xfId="1" applyNumberFormat="1" applyFont="1" applyFill="1" applyBorder="1" applyProtection="1">
      <alignment vertical="center"/>
      <protection locked="0"/>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lignment vertical="center"/>
    </xf>
    <xf numFmtId="0" fontId="2" fillId="10" borderId="1" xfId="0" applyFont="1" applyFill="1" applyBorder="1">
      <alignment vertical="center"/>
    </xf>
    <xf numFmtId="0" fontId="2" fillId="10" borderId="13" xfId="0" applyFont="1" applyFill="1" applyBorder="1">
      <alignment vertical="center"/>
    </xf>
    <xf numFmtId="0" fontId="6"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6" fillId="9" borderId="2" xfId="0" applyFont="1" applyFill="1" applyBorder="1">
      <alignment vertical="center"/>
    </xf>
    <xf numFmtId="0" fontId="6" fillId="9" borderId="2" xfId="0" applyFont="1" applyFill="1" applyBorder="1" applyAlignment="1">
      <alignment horizontal="center" vertical="center"/>
    </xf>
    <xf numFmtId="0" fontId="6" fillId="9" borderId="2" xfId="0" applyFont="1" applyFill="1" applyBorder="1" applyAlignment="1">
      <alignment horizontal="center" vertical="center" shrinkToFit="1"/>
    </xf>
    <xf numFmtId="0" fontId="2" fillId="9" borderId="24" xfId="0" applyFont="1" applyFill="1" applyBorder="1">
      <alignment vertical="center"/>
    </xf>
    <xf numFmtId="0" fontId="6" fillId="9" borderId="25" xfId="0" applyFont="1" applyFill="1" applyBorder="1">
      <alignment vertical="center"/>
    </xf>
    <xf numFmtId="0" fontId="2" fillId="9" borderId="19" xfId="0" applyFont="1" applyFill="1" applyBorder="1">
      <alignment vertical="center"/>
    </xf>
    <xf numFmtId="0" fontId="6" fillId="9" borderId="19" xfId="0" applyFont="1" applyFill="1" applyBorder="1">
      <alignment vertical="center"/>
    </xf>
    <xf numFmtId="0" fontId="2" fillId="8" borderId="15" xfId="0" applyFont="1" applyFill="1" applyBorder="1">
      <alignment vertical="center"/>
    </xf>
    <xf numFmtId="0" fontId="21" fillId="8" borderId="16"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Border="1" applyAlignment="1">
      <alignment horizontal="center" vertical="center"/>
    </xf>
    <xf numFmtId="0" fontId="8"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11" fillId="0" borderId="0" xfId="0" applyFont="1" applyAlignment="1">
      <alignment horizontal="center" vertical="center"/>
    </xf>
    <xf numFmtId="0" fontId="8" fillId="8" borderId="15" xfId="0" applyFont="1" applyFill="1" applyBorder="1">
      <alignment vertical="center"/>
    </xf>
    <xf numFmtId="0" fontId="2" fillId="3" borderId="29" xfId="0" applyFont="1" applyFill="1" applyBorder="1">
      <alignment vertical="center"/>
    </xf>
    <xf numFmtId="0" fontId="2" fillId="3" borderId="30" xfId="0" applyFont="1" applyFill="1" applyBorder="1">
      <alignment vertical="center"/>
    </xf>
    <xf numFmtId="179" fontId="2" fillId="0" borderId="9" xfId="0" applyNumberFormat="1" applyFont="1" applyBorder="1">
      <alignment vertical="center"/>
    </xf>
    <xf numFmtId="179" fontId="8" fillId="0" borderId="6" xfId="0" applyNumberFormat="1" applyFont="1" applyBorder="1">
      <alignment vertical="center"/>
    </xf>
    <xf numFmtId="179" fontId="8" fillId="0" borderId="9" xfId="0" applyNumberFormat="1" applyFont="1" applyBorder="1">
      <alignment vertical="center"/>
    </xf>
    <xf numFmtId="179" fontId="8" fillId="0" borderId="27" xfId="0" applyNumberFormat="1" applyFont="1" applyBorder="1">
      <alignment vertical="center"/>
    </xf>
    <xf numFmtId="0" fontId="5" fillId="7" borderId="0" xfId="0" applyFont="1" applyFill="1">
      <alignment vertical="center"/>
    </xf>
    <xf numFmtId="0" fontId="6" fillId="7" borderId="0" xfId="0" applyFont="1" applyFill="1">
      <alignment vertical="center"/>
    </xf>
    <xf numFmtId="0" fontId="6" fillId="7" borderId="0" xfId="0" applyFont="1" applyFill="1" applyAlignment="1">
      <alignment horizontal="right" vertical="center"/>
    </xf>
    <xf numFmtId="0" fontId="7" fillId="0" borderId="0" xfId="0" applyFont="1">
      <alignment vertical="center"/>
    </xf>
    <xf numFmtId="0" fontId="6" fillId="6" borderId="1" xfId="0" applyFont="1" applyFill="1" applyBorder="1" applyAlignment="1">
      <alignment horizontal="center" vertical="center" wrapText="1"/>
    </xf>
    <xf numFmtId="0" fontId="2" fillId="0" borderId="0" xfId="0" applyFont="1" applyAlignment="1">
      <alignment vertical="center" wrapText="1"/>
    </xf>
    <xf numFmtId="0" fontId="8" fillId="3" borderId="2" xfId="0" quotePrefix="1" applyFont="1" applyFill="1" applyBorder="1" applyAlignment="1">
      <alignment horizontal="center" vertical="center"/>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176" fontId="15" fillId="5" borderId="1" xfId="1" applyNumberFormat="1" applyFont="1" applyFill="1" applyBorder="1" applyAlignment="1" applyProtection="1">
      <alignment horizontal="center" vertical="center"/>
    </xf>
    <xf numFmtId="0" fontId="8" fillId="3" borderId="1" xfId="0" applyFont="1" applyFill="1" applyBorder="1">
      <alignment vertical="center"/>
    </xf>
    <xf numFmtId="177" fontId="21" fillId="5" borderId="1" xfId="1" applyNumberFormat="1" applyFont="1" applyFill="1" applyBorder="1" applyProtection="1">
      <alignment vertical="center"/>
    </xf>
    <xf numFmtId="0" fontId="21" fillId="3" borderId="1" xfId="0" applyFont="1" applyFill="1" applyBorder="1" applyAlignment="1">
      <alignment vertical="center" wrapText="1"/>
    </xf>
    <xf numFmtId="0" fontId="8" fillId="3" borderId="1" xfId="0" quotePrefix="1" applyFont="1" applyFill="1" applyBorder="1" applyAlignment="1">
      <alignment vertical="center" wrapText="1"/>
    </xf>
    <xf numFmtId="0" fontId="6" fillId="6" borderId="1" xfId="0" applyFont="1" applyFill="1" applyBorder="1" applyAlignment="1">
      <alignment horizontal="center" vertical="center"/>
    </xf>
    <xf numFmtId="38" fontId="2" fillId="0" borderId="0" xfId="1" applyFont="1" applyProtection="1">
      <alignment vertical="center"/>
    </xf>
    <xf numFmtId="0" fontId="2" fillId="0" borderId="1" xfId="0" applyFont="1" applyBorder="1">
      <alignment vertical="center"/>
    </xf>
    <xf numFmtId="0" fontId="2" fillId="0" borderId="0" xfId="0" applyFont="1" applyAlignment="1">
      <alignment horizontal="left" vertical="center" wrapText="1"/>
    </xf>
    <xf numFmtId="0" fontId="21" fillId="0" borderId="0" xfId="0" applyFont="1">
      <alignment vertical="center"/>
    </xf>
    <xf numFmtId="0" fontId="21" fillId="0" borderId="0" xfId="0" applyFont="1" applyAlignment="1">
      <alignment horizontal="right" vertical="center"/>
    </xf>
    <xf numFmtId="0" fontId="16" fillId="6" borderId="2" xfId="0" applyFont="1" applyFill="1" applyBorder="1">
      <alignment vertical="center"/>
    </xf>
    <xf numFmtId="0" fontId="16" fillId="0" borderId="0" xfId="0" applyFont="1">
      <alignment vertical="center"/>
    </xf>
    <xf numFmtId="0" fontId="20" fillId="6" borderId="2" xfId="0" applyFont="1" applyFill="1" applyBorder="1" applyAlignment="1">
      <alignment vertical="center" wrapText="1"/>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13" xfId="0" applyFont="1" applyFill="1" applyBorder="1" applyAlignment="1">
      <alignment vertical="center" wrapText="1"/>
    </xf>
    <xf numFmtId="0" fontId="21" fillId="3" borderId="13" xfId="0" applyFont="1" applyFill="1" applyBorder="1" applyAlignment="1">
      <alignment vertical="center" wrapText="1"/>
    </xf>
    <xf numFmtId="0" fontId="8" fillId="3" borderId="21" xfId="0" applyFont="1" applyFill="1" applyBorder="1" applyAlignment="1">
      <alignment vertical="center" wrapText="1"/>
    </xf>
    <xf numFmtId="0" fontId="14" fillId="5" borderId="2" xfId="0" applyFont="1" applyFill="1" applyBorder="1" applyAlignment="1">
      <alignment horizontal="right" vertical="center"/>
    </xf>
    <xf numFmtId="0" fontId="8" fillId="5" borderId="2" xfId="0" applyFont="1" applyFill="1" applyBorder="1" applyAlignment="1">
      <alignment horizontal="right" vertical="center"/>
    </xf>
    <xf numFmtId="178" fontId="8" fillId="0" borderId="2" xfId="0" applyNumberFormat="1" applyFont="1" applyBorder="1" applyProtection="1">
      <alignment vertical="center"/>
      <protection locked="0"/>
    </xf>
    <xf numFmtId="182" fontId="15" fillId="5" borderId="2" xfId="1" applyNumberFormat="1" applyFont="1" applyFill="1" applyBorder="1" applyProtection="1">
      <alignment vertical="center"/>
    </xf>
    <xf numFmtId="182" fontId="15" fillId="5" borderId="2" xfId="0" applyNumberFormat="1" applyFont="1" applyFill="1" applyBorder="1">
      <alignment vertical="center"/>
    </xf>
    <xf numFmtId="182" fontId="21" fillId="5" borderId="2" xfId="0" applyNumberFormat="1" applyFont="1" applyFill="1" applyBorder="1">
      <alignment vertical="center"/>
    </xf>
    <xf numFmtId="179" fontId="15" fillId="5" borderId="2" xfId="1" applyNumberFormat="1" applyFont="1" applyFill="1" applyBorder="1" applyProtection="1">
      <alignment vertical="center"/>
    </xf>
    <xf numFmtId="179" fontId="15" fillId="5" borderId="2" xfId="0" applyNumberFormat="1" applyFont="1" applyFill="1" applyBorder="1">
      <alignment vertical="center"/>
    </xf>
    <xf numFmtId="179" fontId="8" fillId="0" borderId="2" xfId="1" applyNumberFormat="1" applyFont="1" applyBorder="1" applyProtection="1">
      <alignment vertical="center"/>
      <protection locked="0"/>
    </xf>
    <xf numFmtId="183" fontId="8" fillId="0" borderId="2" xfId="0" applyNumberFormat="1" applyFont="1" applyBorder="1" applyProtection="1">
      <alignment vertical="center"/>
      <protection locked="0"/>
    </xf>
    <xf numFmtId="180" fontId="15" fillId="5" borderId="2" xfId="0" applyNumberFormat="1" applyFont="1" applyFill="1" applyBorder="1">
      <alignment vertical="center"/>
    </xf>
    <xf numFmtId="181" fontId="15" fillId="5" borderId="2" xfId="0" applyNumberFormat="1" applyFont="1" applyFill="1" applyBorder="1">
      <alignment vertical="center"/>
    </xf>
    <xf numFmtId="179" fontId="21" fillId="3" borderId="2" xfId="0" applyNumberFormat="1" applyFont="1" applyFill="1" applyBorder="1" applyAlignment="1">
      <alignment horizontal="right" vertical="center"/>
    </xf>
    <xf numFmtId="179" fontId="8" fillId="3" borderId="2" xfId="0" applyNumberFormat="1" applyFont="1" applyFill="1" applyBorder="1">
      <alignment vertical="center"/>
    </xf>
    <xf numFmtId="179" fontId="8" fillId="5" borderId="2" xfId="0" applyNumberFormat="1" applyFont="1" applyFill="1" applyBorder="1">
      <alignment vertical="center"/>
    </xf>
    <xf numFmtId="0" fontId="6" fillId="6" borderId="2"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0" fontId="6" fillId="6" borderId="5" xfId="0" applyFont="1" applyFill="1" applyBorder="1" applyAlignment="1">
      <alignment horizontal="center" vertical="center" wrapText="1"/>
    </xf>
    <xf numFmtId="0" fontId="8" fillId="3" borderId="18" xfId="0" quotePrefix="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83" fontId="8" fillId="5" borderId="2" xfId="0" applyNumberFormat="1" applyFont="1" applyFill="1" applyBorder="1">
      <alignment vertical="center"/>
    </xf>
    <xf numFmtId="177" fontId="8" fillId="5" borderId="1" xfId="1" applyNumberFormat="1" applyFont="1" applyFill="1" applyBorder="1" applyAlignment="1" applyProtection="1">
      <alignment horizontal="center" vertical="center"/>
    </xf>
    <xf numFmtId="179" fontId="8" fillId="5" borderId="1" xfId="1" applyNumberFormat="1" applyFont="1" applyFill="1" applyBorder="1" applyAlignment="1" applyProtection="1">
      <alignment horizontal="right" vertical="center"/>
    </xf>
    <xf numFmtId="184" fontId="8" fillId="5" borderId="1" xfId="1" applyNumberFormat="1" applyFont="1" applyFill="1" applyBorder="1" applyAlignment="1" applyProtection="1">
      <alignment horizontal="right" vertical="center"/>
    </xf>
    <xf numFmtId="0" fontId="2" fillId="0" borderId="10" xfId="0" applyFont="1" applyBorder="1">
      <alignment vertical="center"/>
    </xf>
    <xf numFmtId="0" fontId="2" fillId="0" borderId="11" xfId="0" applyFont="1" applyBorder="1">
      <alignment vertical="center"/>
    </xf>
    <xf numFmtId="0" fontId="2" fillId="0" borderId="5" xfId="0" applyFont="1" applyBorder="1">
      <alignment vertical="center"/>
    </xf>
    <xf numFmtId="179" fontId="8" fillId="0" borderId="2" xfId="0" applyNumberFormat="1" applyFont="1" applyBorder="1" applyProtection="1">
      <alignment vertical="center"/>
      <protection locked="0"/>
    </xf>
    <xf numFmtId="0" fontId="21" fillId="4" borderId="1" xfId="0" applyFont="1" applyFill="1" applyBorder="1" applyAlignment="1" applyProtection="1">
      <alignment vertical="center" wrapText="1"/>
      <protection locked="0"/>
    </xf>
    <xf numFmtId="0" fontId="21" fillId="4" borderId="2" xfId="0" applyFont="1" applyFill="1" applyBorder="1" applyAlignment="1" applyProtection="1">
      <alignment vertical="center" wrapText="1"/>
      <protection locked="0"/>
    </xf>
    <xf numFmtId="0" fontId="21" fillId="3" borderId="1" xfId="0" quotePrefix="1" applyFont="1" applyFill="1" applyBorder="1" applyAlignment="1">
      <alignment vertical="center" wrapText="1"/>
    </xf>
    <xf numFmtId="0" fontId="21" fillId="3" borderId="20" xfId="0" applyFont="1" applyFill="1" applyBorder="1" applyAlignment="1">
      <alignment vertical="center" wrapText="1"/>
    </xf>
    <xf numFmtId="0" fontId="21" fillId="3" borderId="2" xfId="0" applyFont="1" applyFill="1" applyBorder="1" applyAlignment="1">
      <alignment horizontal="left" vertical="center" wrapText="1"/>
    </xf>
    <xf numFmtId="0" fontId="21" fillId="3" borderId="2" xfId="0" applyFont="1" applyFill="1" applyBorder="1" applyAlignment="1">
      <alignment horizontal="center" vertical="center" wrapText="1"/>
    </xf>
    <xf numFmtId="179" fontId="21" fillId="5" borderId="2" xfId="0" applyNumberFormat="1" applyFont="1" applyFill="1" applyBorder="1">
      <alignment vertical="center"/>
    </xf>
    <xf numFmtId="0" fontId="8" fillId="11" borderId="2" xfId="0" applyFont="1" applyFill="1" applyBorder="1" applyAlignment="1" applyProtection="1">
      <alignment vertical="center" wrapText="1"/>
      <protection locked="0"/>
    </xf>
    <xf numFmtId="176" fontId="8" fillId="0" borderId="1" xfId="1" applyNumberFormat="1" applyFont="1" applyFill="1" applyBorder="1" applyAlignment="1" applyProtection="1">
      <alignment horizontal="center" vertical="center"/>
      <protection locked="0"/>
    </xf>
    <xf numFmtId="179" fontId="8" fillId="0" borderId="1" xfId="1"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21" fillId="0" borderId="2" xfId="0" applyFont="1" applyBorder="1" applyAlignment="1" applyProtection="1">
      <alignment vertical="center" wrapText="1"/>
      <protection locked="0"/>
    </xf>
    <xf numFmtId="177" fontId="8" fillId="0" borderId="1" xfId="1" applyNumberFormat="1" applyFont="1" applyFill="1" applyBorder="1" applyAlignment="1" applyProtection="1">
      <alignment horizontal="center" vertical="center"/>
      <protection locked="0"/>
    </xf>
    <xf numFmtId="180" fontId="8" fillId="0" borderId="1" xfId="0" applyNumberFormat="1" applyFont="1" applyBorder="1" applyAlignment="1" applyProtection="1">
      <alignment horizontal="center" vertical="center"/>
      <protection locked="0"/>
    </xf>
    <xf numFmtId="184" fontId="8" fillId="0" borderId="1" xfId="0" applyNumberFormat="1" applyFont="1" applyBorder="1" applyAlignment="1" applyProtection="1">
      <alignment horizontal="center" vertical="center"/>
      <protection locked="0"/>
    </xf>
    <xf numFmtId="0" fontId="6" fillId="6"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3" borderId="1" xfId="0" quotePrefix="1" applyFont="1" applyFill="1" applyBorder="1" applyAlignment="1">
      <alignment horizontal="center" vertical="center"/>
    </xf>
    <xf numFmtId="38" fontId="8" fillId="5" borderId="1" xfId="1" applyFont="1" applyFill="1" applyBorder="1" applyAlignment="1" applyProtection="1">
      <alignment horizontal="center" vertical="center"/>
    </xf>
    <xf numFmtId="0" fontId="8" fillId="11" borderId="1" xfId="0" quotePrefix="1" applyFont="1" applyFill="1" applyBorder="1" applyAlignment="1" applyProtection="1">
      <alignment vertical="center" wrapText="1"/>
      <protection locked="0"/>
    </xf>
    <xf numFmtId="0" fontId="8" fillId="4" borderId="1" xfId="0" applyFont="1" applyFill="1" applyBorder="1" applyAlignment="1" applyProtection="1">
      <alignment horizontal="center" vertical="center" wrapText="1"/>
      <protection locked="0"/>
    </xf>
    <xf numFmtId="183" fontId="8" fillId="4" borderId="1" xfId="1" applyNumberFormat="1" applyFont="1" applyFill="1" applyBorder="1" applyProtection="1">
      <alignment vertical="center"/>
      <protection locked="0"/>
    </xf>
    <xf numFmtId="0" fontId="8" fillId="0" borderId="1" xfId="0" applyFont="1" applyBorder="1" applyAlignment="1" applyProtection="1">
      <alignment horizontal="center" vertical="center"/>
      <protection locked="0"/>
    </xf>
    <xf numFmtId="0" fontId="8" fillId="0" borderId="1" xfId="0" applyFont="1" applyBorder="1" applyProtection="1">
      <alignment vertical="center"/>
      <protection locked="0"/>
    </xf>
    <xf numFmtId="0" fontId="8" fillId="4" borderId="1" xfId="0" quotePrefix="1" applyFont="1" applyFill="1" applyBorder="1" applyAlignment="1" applyProtection="1">
      <alignment vertical="center" wrapText="1"/>
      <protection locked="0"/>
    </xf>
    <xf numFmtId="185" fontId="8" fillId="5" borderId="1" xfId="0" applyNumberFormat="1" applyFont="1" applyFill="1" applyBorder="1">
      <alignment vertical="center"/>
    </xf>
    <xf numFmtId="184" fontId="8" fillId="0" borderId="1" xfId="0" applyNumberFormat="1" applyFont="1" applyBorder="1" applyProtection="1">
      <alignment vertical="center"/>
      <protection locked="0"/>
    </xf>
    <xf numFmtId="0" fontId="8" fillId="5" borderId="1" xfId="0" applyFont="1" applyFill="1" applyBorder="1" applyAlignment="1">
      <alignment horizontal="center" vertical="center"/>
    </xf>
    <xf numFmtId="0" fontId="2" fillId="0" borderId="2" xfId="0" applyFont="1" applyBorder="1">
      <alignment vertical="center"/>
    </xf>
    <xf numFmtId="0" fontId="6" fillId="6" borderId="10" xfId="0" applyFont="1" applyFill="1" applyBorder="1" applyAlignment="1">
      <alignment horizontal="left" vertical="center" wrapText="1"/>
    </xf>
    <xf numFmtId="0" fontId="6" fillId="6" borderId="1" xfId="0" applyFont="1" applyFill="1" applyBorder="1" applyAlignment="1">
      <alignment vertical="center" wrapText="1"/>
    </xf>
    <xf numFmtId="0" fontId="18" fillId="12" borderId="1" xfId="0" quotePrefix="1" applyFont="1" applyFill="1" applyBorder="1" applyAlignment="1">
      <alignment horizontal="center" vertical="center" wrapText="1"/>
    </xf>
    <xf numFmtId="38" fontId="8" fillId="5" borderId="1" xfId="1" applyFont="1" applyFill="1" applyBorder="1" applyAlignment="1" applyProtection="1">
      <alignment horizontal="left" vertical="center" wrapText="1"/>
    </xf>
    <xf numFmtId="0" fontId="18" fillId="12" borderId="1" xfId="0" applyFont="1" applyFill="1" applyBorder="1" applyAlignment="1">
      <alignment horizontal="center" vertical="center"/>
    </xf>
    <xf numFmtId="183" fontId="8" fillId="0" borderId="1" xfId="0" applyNumberFormat="1" applyFont="1" applyBorder="1" applyAlignment="1" applyProtection="1">
      <alignment horizontal="right" vertical="center"/>
      <protection locked="0"/>
    </xf>
    <xf numFmtId="183" fontId="8" fillId="0" borderId="1" xfId="0" applyNumberFormat="1" applyFont="1" applyBorder="1" applyAlignment="1" applyProtection="1">
      <alignment horizontal="center" vertical="center"/>
      <protection locked="0"/>
    </xf>
    <xf numFmtId="177" fontId="8" fillId="0" borderId="1" xfId="0" applyNumberFormat="1" applyFont="1" applyBorder="1" applyAlignment="1" applyProtection="1">
      <alignment horizontal="right" vertical="center"/>
      <protection locked="0"/>
    </xf>
    <xf numFmtId="177" fontId="8" fillId="5" borderId="1" xfId="0" applyNumberFormat="1" applyFont="1" applyFill="1" applyBorder="1" applyAlignment="1">
      <alignment horizontal="right" vertical="center"/>
    </xf>
    <xf numFmtId="177" fontId="8" fillId="0" borderId="1" xfId="0" applyNumberFormat="1" applyFont="1" applyBorder="1" applyAlignment="1" applyProtection="1">
      <alignment horizontal="center" vertical="center"/>
      <protection locked="0"/>
    </xf>
    <xf numFmtId="183" fontId="8" fillId="5" borderId="1" xfId="0" applyNumberFormat="1" applyFont="1" applyFill="1" applyBorder="1" applyAlignment="1">
      <alignment horizontal="right" vertical="center"/>
    </xf>
    <xf numFmtId="179" fontId="8" fillId="0" borderId="1" xfId="0" applyNumberFormat="1" applyFont="1" applyBorder="1" applyAlignment="1" applyProtection="1">
      <alignment horizontal="center" vertical="center"/>
      <protection locked="0"/>
    </xf>
    <xf numFmtId="0" fontId="21" fillId="5" borderId="1" xfId="0" applyFont="1" applyFill="1" applyBorder="1" applyAlignment="1">
      <alignment horizontal="center" vertical="center"/>
    </xf>
    <xf numFmtId="0" fontId="21" fillId="5" borderId="10" xfId="0" applyFont="1" applyFill="1" applyBorder="1" applyAlignment="1">
      <alignment horizontal="center" vertical="center"/>
    </xf>
    <xf numFmtId="183" fontId="21" fillId="5" borderId="1" xfId="0" applyNumberFormat="1" applyFont="1" applyFill="1" applyBorder="1" applyAlignment="1">
      <alignment horizontal="right" vertical="center"/>
    </xf>
    <xf numFmtId="0" fontId="6" fillId="6" borderId="22" xfId="0" applyFont="1" applyFill="1" applyBorder="1">
      <alignment vertical="center"/>
    </xf>
    <xf numFmtId="0" fontId="2" fillId="6" borderId="2" xfId="0" applyFont="1" applyFill="1" applyBorder="1">
      <alignment vertical="center"/>
    </xf>
    <xf numFmtId="0" fontId="6" fillId="6" borderId="2" xfId="0" applyFont="1" applyFill="1" applyBorder="1">
      <alignment vertical="center"/>
    </xf>
    <xf numFmtId="0" fontId="6" fillId="6" borderId="2"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 xfId="0" applyFont="1" applyFill="1" applyBorder="1" applyAlignment="1">
      <alignment horizontal="center" vertical="center" shrinkToFit="1"/>
    </xf>
    <xf numFmtId="0" fontId="2" fillId="6" borderId="23" xfId="0" applyFont="1" applyFill="1" applyBorder="1">
      <alignment vertical="center"/>
    </xf>
    <xf numFmtId="0" fontId="2" fillId="13" borderId="2" xfId="0" applyFont="1" applyFill="1" applyBorder="1">
      <alignment vertical="center"/>
    </xf>
    <xf numFmtId="0" fontId="2" fillId="0" borderId="17" xfId="0" applyFont="1" applyBorder="1" applyAlignment="1">
      <alignment horizontal="center" vertical="center"/>
    </xf>
    <xf numFmtId="183" fontId="2" fillId="0" borderId="9" xfId="0" applyNumberFormat="1" applyFont="1" applyBorder="1" applyAlignment="1">
      <alignment horizontal="right" vertical="center"/>
    </xf>
    <xf numFmtId="0" fontId="2" fillId="0" borderId="18" xfId="0" applyFont="1" applyBorder="1" applyAlignment="1">
      <alignment horizontal="left" vertical="center"/>
    </xf>
    <xf numFmtId="0" fontId="2" fillId="0" borderId="2" xfId="0" applyFont="1" applyBorder="1" applyAlignment="1">
      <alignment horizontal="center" vertical="center"/>
    </xf>
    <xf numFmtId="0" fontId="6" fillId="6" borderId="23" xfId="0" applyFont="1" applyFill="1" applyBorder="1">
      <alignment vertical="center"/>
    </xf>
    <xf numFmtId="0" fontId="6" fillId="0" borderId="0" xfId="0" applyFont="1">
      <alignment vertical="center"/>
    </xf>
    <xf numFmtId="0" fontId="2" fillId="6" borderId="24" xfId="0" applyFont="1" applyFill="1" applyBorder="1">
      <alignment vertical="center"/>
    </xf>
    <xf numFmtId="0" fontId="2" fillId="13" borderId="17" xfId="0" applyFont="1" applyFill="1" applyBorder="1">
      <alignment vertical="center"/>
    </xf>
    <xf numFmtId="0" fontId="2" fillId="13" borderId="19" xfId="0" applyFont="1" applyFill="1" applyBorder="1">
      <alignment vertical="center"/>
    </xf>
    <xf numFmtId="0" fontId="2" fillId="13" borderId="18" xfId="0" applyFont="1" applyFill="1" applyBorder="1">
      <alignment vertical="center"/>
    </xf>
    <xf numFmtId="183" fontId="2" fillId="8" borderId="2" xfId="0" applyNumberFormat="1" applyFont="1" applyFill="1" applyBorder="1" applyAlignment="1">
      <alignment horizontal="right" vertical="center"/>
    </xf>
    <xf numFmtId="0" fontId="2" fillId="8" borderId="2" xfId="0" applyFont="1" applyFill="1" applyBorder="1" applyAlignment="1">
      <alignment horizontal="left" vertical="center"/>
    </xf>
    <xf numFmtId="0" fontId="2" fillId="13" borderId="22" xfId="0" applyFont="1" applyFill="1" applyBorder="1">
      <alignment vertical="center"/>
    </xf>
    <xf numFmtId="0" fontId="2" fillId="13" borderId="24" xfId="0" applyFont="1" applyFill="1" applyBorder="1">
      <alignment vertical="center"/>
    </xf>
    <xf numFmtId="0" fontId="2" fillId="0" borderId="22" xfId="0" applyFont="1" applyBorder="1" applyAlignment="1">
      <alignment horizontal="center" vertical="center"/>
    </xf>
    <xf numFmtId="183" fontId="2" fillId="0" borderId="24" xfId="0" applyNumberFormat="1" applyFont="1" applyBorder="1" applyAlignment="1">
      <alignment horizontal="right" vertical="center"/>
    </xf>
    <xf numFmtId="183" fontId="2" fillId="0" borderId="22" xfId="2" applyNumberFormat="1" applyFont="1" applyFill="1" applyBorder="1" applyAlignment="1" applyProtection="1">
      <alignment horizontal="right" vertical="center"/>
    </xf>
    <xf numFmtId="0" fontId="2" fillId="4" borderId="22" xfId="0" applyFont="1" applyFill="1" applyBorder="1" applyAlignment="1">
      <alignment horizontal="center" vertical="center"/>
    </xf>
    <xf numFmtId="183" fontId="2" fillId="3" borderId="23" xfId="0" applyNumberFormat="1" applyFont="1" applyFill="1" applyBorder="1" applyAlignment="1">
      <alignment horizontal="right" vertical="center"/>
    </xf>
    <xf numFmtId="0" fontId="2" fillId="3" borderId="2" xfId="0" applyFont="1" applyFill="1" applyBorder="1" applyAlignment="1">
      <alignment horizontal="left" vertical="center" wrapText="1"/>
    </xf>
    <xf numFmtId="184" fontId="2" fillId="14" borderId="2" xfId="0" applyNumberFormat="1" applyFont="1" applyFill="1" applyBorder="1" applyAlignment="1">
      <alignment horizontal="right" vertical="center"/>
    </xf>
    <xf numFmtId="0" fontId="2" fillId="14" borderId="2" xfId="0" applyFont="1" applyFill="1" applyBorder="1" applyAlignment="1">
      <alignment horizontal="left" vertical="center" wrapText="1"/>
    </xf>
    <xf numFmtId="0" fontId="2" fillId="13" borderId="23" xfId="0" applyFont="1" applyFill="1" applyBorder="1">
      <alignment vertical="center"/>
    </xf>
    <xf numFmtId="0" fontId="8" fillId="0" borderId="2" xfId="0" applyFont="1" applyBorder="1" applyAlignment="1">
      <alignment horizontal="center" vertical="center"/>
    </xf>
    <xf numFmtId="184" fontId="8" fillId="14" borderId="2" xfId="0" applyNumberFormat="1" applyFont="1" applyFill="1" applyBorder="1" applyAlignment="1">
      <alignment horizontal="right" vertical="center"/>
    </xf>
    <xf numFmtId="0" fontId="2" fillId="14" borderId="2" xfId="0" applyFont="1" applyFill="1" applyBorder="1" applyAlignment="1">
      <alignment horizontal="left" vertical="center"/>
    </xf>
    <xf numFmtId="0" fontId="2" fillId="15" borderId="2" xfId="0" applyFont="1" applyFill="1" applyBorder="1">
      <alignment vertical="center"/>
    </xf>
    <xf numFmtId="183" fontId="8" fillId="8" borderId="2" xfId="0" applyNumberFormat="1" applyFont="1" applyFill="1" applyBorder="1" applyAlignment="1">
      <alignment horizontal="right" vertical="center"/>
    </xf>
    <xf numFmtId="0" fontId="8" fillId="0" borderId="1" xfId="0" quotePrefix="1" applyFont="1" applyBorder="1" applyAlignment="1" applyProtection="1">
      <alignment horizontal="center" vertical="center" wrapText="1"/>
      <protection locked="0"/>
    </xf>
    <xf numFmtId="184" fontId="8" fillId="5" borderId="1" xfId="0" applyNumberFormat="1" applyFont="1" applyFill="1" applyBorder="1">
      <alignment vertical="center"/>
    </xf>
    <xf numFmtId="0" fontId="8" fillId="0" borderId="1" xfId="0" quotePrefix="1" applyFont="1" applyBorder="1" applyAlignment="1" applyProtection="1">
      <alignment horizontal="center" vertical="center" shrinkToFit="1"/>
      <protection locked="0"/>
    </xf>
    <xf numFmtId="184" fontId="8" fillId="5" borderId="1" xfId="0" applyNumberFormat="1" applyFont="1" applyFill="1" applyBorder="1" applyAlignment="1">
      <alignment horizontal="right" vertical="center"/>
    </xf>
    <xf numFmtId="179" fontId="8" fillId="5" borderId="1" xfId="0" applyNumberFormat="1" applyFont="1" applyFill="1" applyBorder="1" applyAlignment="1">
      <alignment horizontal="right" vertical="center"/>
    </xf>
    <xf numFmtId="0" fontId="21" fillId="3"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6" borderId="1" xfId="0" applyFont="1" applyFill="1" applyBorder="1" applyAlignment="1">
      <alignment horizontal="center" vertical="center" wrapText="1"/>
    </xf>
    <xf numFmtId="0" fontId="6" fillId="6" borderId="13" xfId="0" applyFont="1" applyFill="1" applyBorder="1" applyAlignment="1">
      <alignment horizontal="center" vertical="center"/>
    </xf>
    <xf numFmtId="176" fontId="27" fillId="4" borderId="3" xfId="1" applyNumberFormat="1" applyFont="1" applyFill="1" applyBorder="1" applyAlignment="1" applyProtection="1">
      <alignment horizontal="right" vertical="center"/>
    </xf>
    <xf numFmtId="176" fontId="27" fillId="4" borderId="4" xfId="1" applyNumberFormat="1" applyFont="1" applyFill="1" applyBorder="1" applyAlignment="1" applyProtection="1">
      <alignment horizontal="right" vertical="center"/>
    </xf>
    <xf numFmtId="0" fontId="8" fillId="3" borderId="1" xfId="0" applyFont="1" applyFill="1" applyBorder="1" applyAlignment="1">
      <alignment vertical="center" wrapText="1"/>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6" fillId="6" borderId="17" xfId="0" applyFont="1" applyFill="1" applyBorder="1" applyAlignment="1">
      <alignment horizontal="center" vertical="top" wrapText="1"/>
    </xf>
    <xf numFmtId="0" fontId="6" fillId="6" borderId="19" xfId="0" applyFont="1" applyFill="1" applyBorder="1" applyAlignment="1">
      <alignment horizontal="center" vertical="top" wrapText="1"/>
    </xf>
    <xf numFmtId="0" fontId="6" fillId="6" borderId="18" xfId="0" applyFont="1" applyFill="1" applyBorder="1" applyAlignment="1">
      <alignment horizontal="center" vertical="top" wrapText="1"/>
    </xf>
    <xf numFmtId="0" fontId="18" fillId="6" borderId="17" xfId="0" applyFont="1" applyFill="1" applyBorder="1" applyAlignment="1">
      <alignment horizontal="center" vertical="top" wrapText="1"/>
    </xf>
    <xf numFmtId="0" fontId="18" fillId="6" borderId="19" xfId="0" applyFont="1" applyFill="1" applyBorder="1" applyAlignment="1">
      <alignment horizontal="center" vertical="top" wrapText="1"/>
    </xf>
    <xf numFmtId="0" fontId="18" fillId="6" borderId="18" xfId="0" applyFont="1" applyFill="1" applyBorder="1" applyAlignment="1">
      <alignment horizontal="center" vertical="top" wrapText="1"/>
    </xf>
    <xf numFmtId="0" fontId="20" fillId="6" borderId="2" xfId="0" applyFont="1" applyFill="1" applyBorder="1" applyAlignment="1">
      <alignment vertical="center" wrapText="1"/>
    </xf>
    <xf numFmtId="0" fontId="5" fillId="7" borderId="0" xfId="0" applyFont="1" applyFill="1" applyAlignment="1">
      <alignment vertical="center"/>
    </xf>
    <xf numFmtId="0" fontId="5" fillId="7" borderId="0" xfId="0" applyFont="1" applyFill="1" applyAlignment="1">
      <alignment horizontal="left" vertical="center"/>
    </xf>
    <xf numFmtId="0" fontId="21" fillId="3" borderId="10" xfId="0" applyFont="1" applyFill="1" applyBorder="1" applyAlignment="1">
      <alignment horizontal="center" vertical="center"/>
    </xf>
    <xf numFmtId="0" fontId="21" fillId="3" borderId="5" xfId="0" applyFont="1" applyFill="1" applyBorder="1" applyAlignment="1">
      <alignment horizontal="center" vertical="center"/>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8"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4" xfId="0" applyFont="1" applyFill="1" applyBorder="1" applyAlignment="1">
      <alignment horizontal="center" vertical="center"/>
    </xf>
    <xf numFmtId="0" fontId="8" fillId="5" borderId="1" xfId="0" applyFont="1" applyFill="1" applyBorder="1" applyAlignment="1">
      <alignment horizontal="left" vertical="center" wrapText="1"/>
    </xf>
    <xf numFmtId="0" fontId="6" fillId="6" borderId="10"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1"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0" borderId="2" xfId="0" applyFont="1" applyBorder="1" applyAlignment="1">
      <alignment vertical="center" wrapText="1"/>
    </xf>
    <xf numFmtId="0" fontId="8" fillId="3" borderId="10" xfId="0" applyFont="1" applyFill="1" applyBorder="1" applyAlignment="1">
      <alignment horizontal="left" vertical="center" wrapText="1"/>
    </xf>
    <xf numFmtId="0" fontId="8" fillId="3" borderId="5" xfId="0" applyFont="1" applyFill="1" applyBorder="1" applyAlignment="1">
      <alignment horizontal="left" vertical="center" wrapText="1"/>
    </xf>
    <xf numFmtId="38" fontId="35" fillId="4" borderId="35" xfId="1" applyFont="1" applyFill="1" applyBorder="1" applyAlignment="1" applyProtection="1">
      <alignment horizontal="right" vertical="center"/>
    </xf>
    <xf numFmtId="38" fontId="35" fillId="4" borderId="36" xfId="1" applyFont="1" applyFill="1" applyBorder="1" applyAlignment="1" applyProtection="1">
      <alignment horizontal="right" vertical="center"/>
    </xf>
    <xf numFmtId="0" fontId="8" fillId="3" borderId="1" xfId="0" applyFont="1" applyFill="1" applyBorder="1" applyAlignment="1">
      <alignment horizontal="left" vertical="center" wrapText="1"/>
    </xf>
    <xf numFmtId="183" fontId="8" fillId="0" borderId="10" xfId="0" applyNumberFormat="1" applyFont="1" applyBorder="1" applyAlignment="1" applyProtection="1">
      <alignment horizontal="right" vertical="center"/>
      <protection locked="0"/>
    </xf>
    <xf numFmtId="183" fontId="8" fillId="0" borderId="11" xfId="0" applyNumberFormat="1" applyFont="1" applyBorder="1" applyAlignment="1" applyProtection="1">
      <alignment horizontal="right" vertical="center"/>
      <protection locked="0"/>
    </xf>
    <xf numFmtId="183" fontId="8" fillId="0" borderId="5" xfId="0" applyNumberFormat="1" applyFont="1" applyBorder="1" applyAlignment="1" applyProtection="1">
      <alignment horizontal="right" vertical="center"/>
      <protection locked="0"/>
    </xf>
    <xf numFmtId="183" fontId="8" fillId="5" borderId="10" xfId="0" applyNumberFormat="1" applyFont="1" applyFill="1" applyBorder="1" applyAlignment="1">
      <alignment horizontal="right" vertical="center"/>
    </xf>
    <xf numFmtId="183" fontId="8" fillId="5" borderId="11" xfId="0" applyNumberFormat="1" applyFont="1" applyFill="1" applyBorder="1" applyAlignment="1">
      <alignment horizontal="right" vertical="center"/>
    </xf>
    <xf numFmtId="183" fontId="8" fillId="5" borderId="5" xfId="0" applyNumberFormat="1" applyFont="1" applyFill="1" applyBorder="1" applyAlignment="1">
      <alignment horizontal="right" vertical="center"/>
    </xf>
    <xf numFmtId="0" fontId="8" fillId="3" borderId="10" xfId="0" applyFont="1" applyFill="1" applyBorder="1" applyAlignment="1">
      <alignment horizontal="right" vertical="center"/>
    </xf>
    <xf numFmtId="0" fontId="8" fillId="3" borderId="11" xfId="0" applyFont="1" applyFill="1" applyBorder="1" applyAlignment="1">
      <alignment horizontal="right" vertical="center"/>
    </xf>
    <xf numFmtId="0" fontId="8" fillId="3" borderId="5" xfId="0" applyFont="1" applyFill="1" applyBorder="1" applyAlignment="1">
      <alignment horizontal="right"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5" xfId="0" applyFont="1" applyFill="1" applyBorder="1" applyAlignment="1">
      <alignment horizontal="center" vertical="center"/>
    </xf>
    <xf numFmtId="0" fontId="8" fillId="3" borderId="11" xfId="0" applyFont="1" applyFill="1" applyBorder="1" applyAlignment="1">
      <alignment horizontal="center" vertical="center"/>
    </xf>
    <xf numFmtId="0" fontId="18" fillId="12" borderId="1" xfId="0" applyFont="1" applyFill="1" applyBorder="1" applyAlignment="1">
      <alignment horizontal="center" vertical="center" wrapText="1"/>
    </xf>
    <xf numFmtId="183" fontId="8" fillId="11" borderId="10" xfId="0" applyNumberFormat="1" applyFont="1" applyFill="1" applyBorder="1" applyAlignment="1" applyProtection="1">
      <alignment horizontal="right" vertical="center"/>
      <protection locked="0"/>
    </xf>
    <xf numFmtId="183" fontId="8" fillId="11" borderId="11" xfId="0" applyNumberFormat="1" applyFont="1" applyFill="1" applyBorder="1" applyAlignment="1" applyProtection="1">
      <alignment horizontal="right" vertical="center"/>
      <protection locked="0"/>
    </xf>
    <xf numFmtId="183" fontId="8" fillId="11" borderId="5" xfId="0" applyNumberFormat="1" applyFont="1" applyFill="1" applyBorder="1" applyAlignment="1" applyProtection="1">
      <alignment horizontal="right" vertical="center"/>
      <protection locked="0"/>
    </xf>
    <xf numFmtId="0" fontId="8" fillId="3" borderId="11" xfId="0" applyFont="1" applyFill="1" applyBorder="1" applyAlignment="1">
      <alignment horizontal="left" vertical="center" wrapText="1"/>
    </xf>
    <xf numFmtId="0" fontId="8" fillId="3" borderId="11" xfId="0" applyFont="1" applyFill="1" applyBorder="1" applyAlignment="1">
      <alignment horizontal="left" vertical="center"/>
    </xf>
    <xf numFmtId="0" fontId="8" fillId="3" borderId="5" xfId="0" applyFont="1" applyFill="1" applyBorder="1" applyAlignment="1">
      <alignment horizontal="left"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5" xfId="0" applyFont="1" applyFill="1" applyBorder="1" applyAlignment="1">
      <alignment horizontal="center" vertical="center"/>
    </xf>
    <xf numFmtId="0" fontId="6" fillId="12" borderId="1" xfId="0" applyFont="1" applyFill="1" applyBorder="1" applyAlignment="1">
      <alignment horizontal="center" vertical="center" wrapText="1"/>
    </xf>
    <xf numFmtId="0" fontId="6" fillId="6" borderId="11" xfId="0" applyFont="1" applyFill="1" applyBorder="1" applyAlignment="1">
      <alignment horizontal="left" vertical="center" wrapText="1"/>
    </xf>
    <xf numFmtId="0" fontId="0" fillId="0" borderId="5" xfId="0" applyBorder="1" applyAlignment="1">
      <alignment horizontal="left" vertical="center" wrapText="1"/>
    </xf>
    <xf numFmtId="0" fontId="6" fillId="6" borderId="10" xfId="0" applyFont="1" applyFill="1" applyBorder="1" applyAlignment="1">
      <alignment vertical="center" wrapText="1"/>
    </xf>
    <xf numFmtId="0" fontId="6" fillId="6" borderId="11" xfId="0" applyFont="1" applyFill="1" applyBorder="1" applyAlignment="1">
      <alignment vertical="center" wrapText="1"/>
    </xf>
    <xf numFmtId="0" fontId="6" fillId="6" borderId="5" xfId="0" applyFont="1" applyFill="1" applyBorder="1" applyAlignment="1">
      <alignment vertical="center" wrapText="1"/>
    </xf>
    <xf numFmtId="0" fontId="6" fillId="6" borderId="10" xfId="0" applyFont="1" applyFill="1" applyBorder="1" applyAlignment="1">
      <alignment horizontal="left" vertical="center" wrapText="1"/>
    </xf>
    <xf numFmtId="0" fontId="6" fillId="6" borderId="5" xfId="0" applyFont="1" applyFill="1" applyBorder="1" applyAlignment="1">
      <alignment horizontal="left" vertical="center" wrapText="1"/>
    </xf>
    <xf numFmtId="0" fontId="2" fillId="15" borderId="2" xfId="0" applyFont="1" applyFill="1" applyBorder="1" applyAlignment="1">
      <alignment horizontal="center" vertical="center"/>
    </xf>
    <xf numFmtId="0" fontId="5" fillId="7" borderId="0" xfId="0" applyFont="1" applyFill="1">
      <alignment vertical="center"/>
    </xf>
    <xf numFmtId="0" fontId="2" fillId="3" borderId="1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0" borderId="18" xfId="0" applyFont="1" applyBorder="1" applyAlignment="1">
      <alignment vertical="center" wrapText="1"/>
    </xf>
    <xf numFmtId="0" fontId="8" fillId="3" borderId="1" xfId="0" applyFont="1" applyFill="1" applyBorder="1" applyAlignment="1">
      <alignment horizontal="center" vertical="center"/>
    </xf>
    <xf numFmtId="0" fontId="8"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5" xfId="0" applyFont="1" applyFill="1" applyBorder="1" applyAlignment="1">
      <alignment horizontal="left" vertical="center" wrapText="1"/>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K36"/>
  <sheetViews>
    <sheetView showGridLines="0" tabSelected="1" view="pageBreakPreview" zoomScale="92" zoomScaleNormal="92" zoomScaleSheetLayoutView="92" workbookViewId="0"/>
  </sheetViews>
  <sheetFormatPr defaultColWidth="9" defaultRowHeight="14.25"/>
  <cols>
    <col min="1" max="1" width="2.625" style="1" customWidth="1"/>
    <col min="2" max="2" width="11.625" style="1" customWidth="1"/>
    <col min="3" max="3" width="12.375" style="1" customWidth="1"/>
    <col min="4" max="4" width="26.625" style="1" customWidth="1"/>
    <col min="5" max="6" width="10.625" style="1" customWidth="1"/>
    <col min="7" max="7" width="11.625" style="1" customWidth="1"/>
    <col min="8" max="8" width="11.5" style="1" customWidth="1"/>
    <col min="9" max="9" width="60.625" style="1" customWidth="1"/>
    <col min="10" max="10" width="12.625" style="1" customWidth="1"/>
    <col min="11" max="11" width="22.875" style="1" customWidth="1"/>
    <col min="12" max="16384" width="9" style="1"/>
  </cols>
  <sheetData>
    <row r="1" spans="1:11" ht="18" customHeight="1">
      <c r="K1" s="74" t="s">
        <v>0</v>
      </c>
    </row>
    <row r="2" spans="1:11" ht="18" customHeight="1">
      <c r="K2" s="14" t="s">
        <v>1</v>
      </c>
    </row>
    <row r="3" spans="1:11" ht="27.75" customHeight="1">
      <c r="A3" s="55" t="s">
        <v>2</v>
      </c>
      <c r="B3" s="56"/>
      <c r="C3" s="56"/>
      <c r="D3" s="56"/>
      <c r="E3" s="56"/>
      <c r="F3" s="56"/>
      <c r="G3" s="56"/>
      <c r="H3" s="56"/>
      <c r="I3" s="56"/>
      <c r="J3" s="56"/>
      <c r="K3" s="57"/>
    </row>
    <row r="5" spans="1:11" ht="18.75" customHeight="1">
      <c r="A5" s="58" t="s">
        <v>3</v>
      </c>
      <c r="B5" s="58"/>
    </row>
    <row r="6" spans="1:11" ht="18.75" customHeight="1">
      <c r="A6" s="58"/>
      <c r="B6" s="59" t="s">
        <v>4</v>
      </c>
      <c r="C6" s="59" t="s">
        <v>5</v>
      </c>
      <c r="D6" s="59" t="s">
        <v>6</v>
      </c>
      <c r="E6" s="59" t="s">
        <v>7</v>
      </c>
      <c r="F6" s="59" t="s">
        <v>8</v>
      </c>
      <c r="G6" s="59" t="s">
        <v>9</v>
      </c>
      <c r="H6" s="59" t="s">
        <v>10</v>
      </c>
      <c r="I6" s="59" t="s">
        <v>11</v>
      </c>
      <c r="J6" s="59" t="s">
        <v>12</v>
      </c>
      <c r="K6" s="59" t="s">
        <v>13</v>
      </c>
    </row>
    <row r="7" spans="1:11" s="60" customFormat="1" ht="39" customHeight="1">
      <c r="B7" s="59" t="s">
        <v>14</v>
      </c>
      <c r="C7" s="59" t="s">
        <v>15</v>
      </c>
      <c r="D7" s="59" t="s">
        <v>16</v>
      </c>
      <c r="E7" s="59" t="s">
        <v>17</v>
      </c>
      <c r="F7" s="59" t="s">
        <v>18</v>
      </c>
      <c r="G7" s="59" t="s">
        <v>19</v>
      </c>
      <c r="H7" s="59" t="s">
        <v>20</v>
      </c>
      <c r="I7" s="59" t="s">
        <v>21</v>
      </c>
      <c r="J7" s="59" t="s">
        <v>22</v>
      </c>
      <c r="K7" s="59" t="s">
        <v>23</v>
      </c>
    </row>
    <row r="8" spans="1:11" ht="288.75" customHeight="1">
      <c r="B8" s="61" t="s">
        <v>24</v>
      </c>
      <c r="C8" s="103" t="s">
        <v>25</v>
      </c>
      <c r="D8" s="63" t="s">
        <v>26</v>
      </c>
      <c r="E8" s="64" t="s">
        <v>27</v>
      </c>
      <c r="F8" s="65" t="s">
        <v>28</v>
      </c>
      <c r="G8" s="2" t="s">
        <v>29</v>
      </c>
      <c r="H8" s="2" t="s">
        <v>30</v>
      </c>
      <c r="I8" s="3" t="s">
        <v>31</v>
      </c>
      <c r="J8" s="3" t="s">
        <v>32</v>
      </c>
      <c r="K8" s="3" t="s">
        <v>33</v>
      </c>
    </row>
    <row r="9" spans="1:11" ht="119.25" customHeight="1">
      <c r="B9" s="61" t="s">
        <v>34</v>
      </c>
      <c r="C9" s="103" t="s">
        <v>35</v>
      </c>
      <c r="D9" s="62" t="s">
        <v>36</v>
      </c>
      <c r="E9" s="129" t="s">
        <v>27</v>
      </c>
      <c r="F9" s="67" t="s">
        <v>37</v>
      </c>
      <c r="G9" s="131" t="s">
        <v>38</v>
      </c>
      <c r="H9" s="131" t="s">
        <v>38</v>
      </c>
      <c r="I9" s="2" t="s">
        <v>39</v>
      </c>
      <c r="J9" s="131" t="s">
        <v>27</v>
      </c>
      <c r="K9" s="132" t="s">
        <v>40</v>
      </c>
    </row>
    <row r="10" spans="1:11" ht="293.25" customHeight="1">
      <c r="B10" s="61" t="s">
        <v>41</v>
      </c>
      <c r="C10" s="103" t="s">
        <v>42</v>
      </c>
      <c r="D10" s="62" t="s">
        <v>43</v>
      </c>
      <c r="E10" s="130" t="s">
        <v>27</v>
      </c>
      <c r="F10" s="65" t="s">
        <v>28</v>
      </c>
      <c r="G10" s="131" t="s">
        <v>38</v>
      </c>
      <c r="H10" s="131" t="s">
        <v>38</v>
      </c>
      <c r="I10" s="2" t="s">
        <v>44</v>
      </c>
      <c r="J10" s="131" t="s">
        <v>27</v>
      </c>
      <c r="K10" s="132" t="s">
        <v>40</v>
      </c>
    </row>
    <row r="11" spans="1:11" ht="17.25" customHeight="1"/>
    <row r="12" spans="1:11" ht="17.25" customHeight="1">
      <c r="A12" s="58" t="s">
        <v>45</v>
      </c>
    </row>
    <row r="13" spans="1:11" ht="20.25" customHeight="1">
      <c r="B13" s="59" t="s">
        <v>4</v>
      </c>
      <c r="C13" s="211" t="s">
        <v>5</v>
      </c>
      <c r="D13" s="211"/>
      <c r="E13" s="59" t="s">
        <v>6</v>
      </c>
      <c r="F13" s="59" t="s">
        <v>7</v>
      </c>
      <c r="G13" s="211" t="s">
        <v>8</v>
      </c>
      <c r="H13" s="211"/>
      <c r="I13" s="211"/>
      <c r="J13" s="211" t="s">
        <v>9</v>
      </c>
      <c r="K13" s="211"/>
    </row>
    <row r="14" spans="1:11" ht="39" customHeight="1">
      <c r="B14" s="59" t="s">
        <v>15</v>
      </c>
      <c r="C14" s="211" t="s">
        <v>16</v>
      </c>
      <c r="D14" s="211"/>
      <c r="E14" s="59" t="s">
        <v>17</v>
      </c>
      <c r="F14" s="59" t="s">
        <v>18</v>
      </c>
      <c r="G14" s="211" t="s">
        <v>20</v>
      </c>
      <c r="H14" s="211"/>
      <c r="I14" s="211"/>
      <c r="J14" s="211" t="s">
        <v>23</v>
      </c>
      <c r="K14" s="211"/>
    </row>
    <row r="15" spans="1:11" ht="68.25" customHeight="1">
      <c r="B15" s="104" t="s">
        <v>46</v>
      </c>
      <c r="C15" s="207" t="s">
        <v>47</v>
      </c>
      <c r="D15" s="207"/>
      <c r="E15" s="4">
        <v>0.56640000000000001</v>
      </c>
      <c r="F15" s="62" t="s">
        <v>48</v>
      </c>
      <c r="G15" s="208" t="s">
        <v>49</v>
      </c>
      <c r="H15" s="208"/>
      <c r="I15" s="208"/>
      <c r="J15" s="209"/>
      <c r="K15" s="210"/>
    </row>
    <row r="16" spans="1:11" ht="164.25" customHeight="1">
      <c r="B16" s="105" t="s">
        <v>50</v>
      </c>
      <c r="C16" s="207" t="s">
        <v>51</v>
      </c>
      <c r="D16" s="207"/>
      <c r="E16" s="66">
        <f>IF(ISERROR(3.6*(100/E25)*E27),0,3.6*(100/E25)*E27)</f>
        <v>0</v>
      </c>
      <c r="F16" s="67" t="s">
        <v>52</v>
      </c>
      <c r="G16" s="222" t="s">
        <v>53</v>
      </c>
      <c r="H16" s="222"/>
      <c r="I16" s="222"/>
      <c r="J16" s="216" t="s">
        <v>54</v>
      </c>
      <c r="K16" s="217"/>
    </row>
    <row r="17" spans="1:11" ht="166.5" customHeight="1">
      <c r="B17" s="105" t="s">
        <v>50</v>
      </c>
      <c r="C17" s="207" t="s">
        <v>55</v>
      </c>
      <c r="D17" s="207"/>
      <c r="E17" s="66">
        <f>IF(ISERROR(E9*E26*E27/E10),0,E9*E26*E27/E10)</f>
        <v>0</v>
      </c>
      <c r="F17" s="67" t="s">
        <v>52</v>
      </c>
      <c r="G17" s="222" t="s">
        <v>56</v>
      </c>
      <c r="H17" s="222"/>
      <c r="I17" s="222"/>
      <c r="J17" s="216" t="s">
        <v>57</v>
      </c>
      <c r="K17" s="217"/>
    </row>
    <row r="18" spans="1:11" ht="156.75" customHeight="1">
      <c r="B18" s="105" t="s">
        <v>50</v>
      </c>
      <c r="C18" s="207" t="s">
        <v>58</v>
      </c>
      <c r="D18" s="207"/>
      <c r="E18" s="15">
        <v>0.46</v>
      </c>
      <c r="F18" s="67" t="s">
        <v>52</v>
      </c>
      <c r="G18" s="222" t="s">
        <v>59</v>
      </c>
      <c r="H18" s="222"/>
      <c r="I18" s="222"/>
      <c r="J18" s="216"/>
      <c r="K18" s="217"/>
    </row>
    <row r="19" spans="1:11" ht="132" customHeight="1">
      <c r="B19" s="105" t="s">
        <v>50</v>
      </c>
      <c r="C19" s="207" t="s">
        <v>60</v>
      </c>
      <c r="D19" s="207"/>
      <c r="E19" s="133" t="s">
        <v>27</v>
      </c>
      <c r="F19" s="67" t="s">
        <v>52</v>
      </c>
      <c r="G19" s="216" t="s">
        <v>61</v>
      </c>
      <c r="H19" s="221"/>
      <c r="I19" s="217"/>
      <c r="J19" s="216" t="s">
        <v>62</v>
      </c>
      <c r="K19" s="217"/>
    </row>
    <row r="20" spans="1:11" ht="54.75" customHeight="1">
      <c r="B20" s="104" t="s">
        <v>63</v>
      </c>
      <c r="C20" s="215" t="s">
        <v>64</v>
      </c>
      <c r="D20" s="215"/>
      <c r="E20" s="64" t="s">
        <v>27</v>
      </c>
      <c r="F20" s="62" t="s">
        <v>65</v>
      </c>
      <c r="G20" s="208" t="s">
        <v>66</v>
      </c>
      <c r="H20" s="208"/>
      <c r="I20" s="208"/>
      <c r="J20" s="218" t="s">
        <v>33</v>
      </c>
      <c r="K20" s="219"/>
    </row>
    <row r="21" spans="1:11" ht="54.75" customHeight="1">
      <c r="B21" s="104" t="s">
        <v>67</v>
      </c>
      <c r="C21" s="215" t="s">
        <v>68</v>
      </c>
      <c r="D21" s="215"/>
      <c r="E21" s="64" t="s">
        <v>27</v>
      </c>
      <c r="F21" s="62" t="s">
        <v>65</v>
      </c>
      <c r="G21" s="208" t="s">
        <v>66</v>
      </c>
      <c r="H21" s="208"/>
      <c r="I21" s="208"/>
      <c r="J21" s="218" t="s">
        <v>33</v>
      </c>
      <c r="K21" s="219"/>
    </row>
    <row r="22" spans="1:11" ht="54.75" customHeight="1">
      <c r="B22" s="104" t="s">
        <v>69</v>
      </c>
      <c r="C22" s="215" t="s">
        <v>70</v>
      </c>
      <c r="D22" s="215"/>
      <c r="E22" s="64" t="s">
        <v>27</v>
      </c>
      <c r="F22" s="68" t="s">
        <v>27</v>
      </c>
      <c r="G22" s="208" t="s">
        <v>71</v>
      </c>
      <c r="H22" s="208"/>
      <c r="I22" s="208"/>
      <c r="J22" s="218" t="s">
        <v>33</v>
      </c>
      <c r="K22" s="219"/>
    </row>
    <row r="23" spans="1:11" ht="54.75" customHeight="1">
      <c r="B23" s="104" t="s">
        <v>72</v>
      </c>
      <c r="C23" s="215" t="s">
        <v>73</v>
      </c>
      <c r="D23" s="215"/>
      <c r="E23" s="64" t="s">
        <v>27</v>
      </c>
      <c r="F23" s="68" t="s">
        <v>27</v>
      </c>
      <c r="G23" s="218" t="s">
        <v>66</v>
      </c>
      <c r="H23" s="220"/>
      <c r="I23" s="219"/>
      <c r="J23" s="218" t="s">
        <v>33</v>
      </c>
      <c r="K23" s="219"/>
    </row>
    <row r="24" spans="1:11" ht="54.75" customHeight="1">
      <c r="B24" s="104" t="s">
        <v>74</v>
      </c>
      <c r="C24" s="215" t="s">
        <v>75</v>
      </c>
      <c r="D24" s="215"/>
      <c r="E24" s="64" t="s">
        <v>27</v>
      </c>
      <c r="F24" s="68" t="s">
        <v>27</v>
      </c>
      <c r="G24" s="218" t="s">
        <v>76</v>
      </c>
      <c r="H24" s="220"/>
      <c r="I24" s="219"/>
      <c r="J24" s="223"/>
      <c r="K24" s="223"/>
    </row>
    <row r="25" spans="1:11" ht="54.75" customHeight="1">
      <c r="B25" s="104" t="s">
        <v>77</v>
      </c>
      <c r="C25" s="215" t="s">
        <v>78</v>
      </c>
      <c r="D25" s="215"/>
      <c r="E25" s="134" t="s">
        <v>27</v>
      </c>
      <c r="F25" s="68" t="s">
        <v>79</v>
      </c>
      <c r="G25" s="218" t="s">
        <v>80</v>
      </c>
      <c r="H25" s="220"/>
      <c r="I25" s="219"/>
      <c r="J25" s="216" t="s">
        <v>81</v>
      </c>
      <c r="K25" s="217"/>
    </row>
    <row r="26" spans="1:11" ht="92.25" customHeight="1">
      <c r="B26" s="104" t="s">
        <v>82</v>
      </c>
      <c r="C26" s="215" t="s">
        <v>83</v>
      </c>
      <c r="D26" s="215"/>
      <c r="E26" s="135" t="s">
        <v>27</v>
      </c>
      <c r="F26" s="123" t="s">
        <v>84</v>
      </c>
      <c r="G26" s="218" t="s">
        <v>85</v>
      </c>
      <c r="H26" s="220"/>
      <c r="I26" s="219"/>
      <c r="J26" s="216" t="s">
        <v>86</v>
      </c>
      <c r="K26" s="217"/>
    </row>
    <row r="27" spans="1:11" ht="94.5" customHeight="1">
      <c r="B27" s="104" t="s">
        <v>87</v>
      </c>
      <c r="C27" s="215" t="s">
        <v>88</v>
      </c>
      <c r="D27" s="215"/>
      <c r="E27" s="135" t="s">
        <v>27</v>
      </c>
      <c r="F27" s="68" t="s">
        <v>89</v>
      </c>
      <c r="G27" s="218" t="s">
        <v>90</v>
      </c>
      <c r="H27" s="220"/>
      <c r="I27" s="219"/>
      <c r="J27" s="216" t="s">
        <v>91</v>
      </c>
      <c r="K27" s="217"/>
    </row>
    <row r="28" spans="1:11" ht="6.75" customHeight="1"/>
    <row r="29" spans="1:11" ht="18.75" customHeight="1">
      <c r="A29" s="58" t="s">
        <v>92</v>
      </c>
      <c r="B29" s="58"/>
    </row>
    <row r="30" spans="1:11" ht="17.25" thickBot="1">
      <c r="B30" s="212" t="s">
        <v>93</v>
      </c>
      <c r="C30" s="212"/>
      <c r="D30" s="69" t="s">
        <v>18</v>
      </c>
    </row>
    <row r="31" spans="1:11" ht="19.5" thickBot="1">
      <c r="B31" s="213">
        <f>ROUNDDOWN('AM005_MPS(calc_process)'!G6,0)</f>
        <v>28</v>
      </c>
      <c r="C31" s="214"/>
      <c r="D31" s="18" t="s">
        <v>94</v>
      </c>
    </row>
    <row r="32" spans="1:11" ht="20.25" customHeight="1">
      <c r="F32" s="70"/>
      <c r="G32" s="70"/>
    </row>
    <row r="33" spans="1:10" ht="18.75" customHeight="1">
      <c r="A33" s="58" t="s">
        <v>95</v>
      </c>
    </row>
    <row r="34" spans="1:10" ht="18" customHeight="1">
      <c r="B34" s="71" t="s">
        <v>96</v>
      </c>
      <c r="C34" s="117" t="s">
        <v>97</v>
      </c>
      <c r="D34" s="118"/>
      <c r="E34" s="118"/>
      <c r="F34" s="118"/>
      <c r="G34" s="118"/>
      <c r="H34" s="118"/>
      <c r="I34" s="118"/>
      <c r="J34" s="119"/>
    </row>
    <row r="35" spans="1:10" ht="18" customHeight="1">
      <c r="B35" s="71" t="s">
        <v>98</v>
      </c>
      <c r="C35" s="117" t="s">
        <v>99</v>
      </c>
      <c r="D35" s="118"/>
      <c r="E35" s="118"/>
      <c r="F35" s="118"/>
      <c r="G35" s="118"/>
      <c r="H35" s="118"/>
      <c r="I35" s="118"/>
      <c r="J35" s="119"/>
    </row>
    <row r="36" spans="1:10" ht="18" customHeight="1">
      <c r="B36" s="71" t="s">
        <v>29</v>
      </c>
      <c r="C36" s="117" t="s">
        <v>100</v>
      </c>
      <c r="D36" s="118"/>
      <c r="E36" s="118"/>
      <c r="F36" s="118"/>
      <c r="G36" s="118"/>
      <c r="H36" s="118"/>
      <c r="I36" s="118"/>
      <c r="J36" s="119"/>
    </row>
  </sheetData>
  <sheetProtection password="C763" sheet="1" formatCells="0" formatRows="0"/>
  <mergeCells count="47">
    <mergeCell ref="G26:I26"/>
    <mergeCell ref="J19:K19"/>
    <mergeCell ref="J16:K16"/>
    <mergeCell ref="J17:K17"/>
    <mergeCell ref="C25:D25"/>
    <mergeCell ref="G25:I25"/>
    <mergeCell ref="J25:K25"/>
    <mergeCell ref="J24:K24"/>
    <mergeCell ref="G20:I20"/>
    <mergeCell ref="J20:K20"/>
    <mergeCell ref="C21:D21"/>
    <mergeCell ref="G21:I21"/>
    <mergeCell ref="J21:K21"/>
    <mergeCell ref="C18:D18"/>
    <mergeCell ref="G18:I18"/>
    <mergeCell ref="J18:K18"/>
    <mergeCell ref="C19:D19"/>
    <mergeCell ref="G19:I19"/>
    <mergeCell ref="G16:I16"/>
    <mergeCell ref="C17:D17"/>
    <mergeCell ref="G17:I17"/>
    <mergeCell ref="C16:D16"/>
    <mergeCell ref="B30:C30"/>
    <mergeCell ref="B31:C31"/>
    <mergeCell ref="C20:D20"/>
    <mergeCell ref="J26:K26"/>
    <mergeCell ref="J27:K27"/>
    <mergeCell ref="C22:D22"/>
    <mergeCell ref="G22:I22"/>
    <mergeCell ref="J22:K22"/>
    <mergeCell ref="C23:D23"/>
    <mergeCell ref="G23:I23"/>
    <mergeCell ref="J23:K23"/>
    <mergeCell ref="C27:D27"/>
    <mergeCell ref="G27:I27"/>
    <mergeCell ref="C24:D24"/>
    <mergeCell ref="G24:I24"/>
    <mergeCell ref="C26:D26"/>
    <mergeCell ref="C15:D15"/>
    <mergeCell ref="G15:I15"/>
    <mergeCell ref="J15:K15"/>
    <mergeCell ref="C13:D13"/>
    <mergeCell ref="G13:I13"/>
    <mergeCell ref="J13:K13"/>
    <mergeCell ref="C14:D14"/>
    <mergeCell ref="G14:I14"/>
    <mergeCell ref="J14:K14"/>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62" fitToHeight="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B5C5C-1713-408C-AF40-F96C5DDD5A7D}">
  <sheetPr>
    <tabColor theme="3" tint="0.39997558519241921"/>
  </sheetPr>
  <dimension ref="A1:K22"/>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6" width="15.625" style="1" customWidth="1"/>
    <col min="7" max="7" width="20.625" style="1" customWidth="1"/>
    <col min="8" max="8" width="15.625" style="1" customWidth="1"/>
    <col min="9" max="9" width="15.625" style="5" customWidth="1"/>
    <col min="10" max="16384" width="9" style="1"/>
  </cols>
  <sheetData>
    <row r="1" spans="1:11">
      <c r="I1" s="14" t="str">
        <f>'AM009_MPS(input)'!K1</f>
        <v>Monitoring Spreadsheet: JCM_TH_AM009_ver01.0</v>
      </c>
    </row>
    <row r="2" spans="1:11" ht="18" customHeight="1">
      <c r="I2" s="14" t="str">
        <f>'AM009_MPS(input)'!K2</f>
        <v>Reference Number: TH013</v>
      </c>
    </row>
    <row r="3" spans="1:11" ht="27.95" customHeight="1">
      <c r="A3" s="289" t="s">
        <v>125</v>
      </c>
      <c r="B3" s="289"/>
      <c r="C3" s="289"/>
      <c r="D3" s="289"/>
      <c r="E3" s="289"/>
      <c r="F3" s="289"/>
      <c r="G3" s="289"/>
      <c r="H3" s="289"/>
      <c r="I3" s="289"/>
    </row>
    <row r="4" spans="1:11" ht="11.25" customHeight="1"/>
    <row r="5" spans="1:11" ht="18.95" customHeight="1" thickBot="1">
      <c r="A5" s="166" t="s">
        <v>126</v>
      </c>
      <c r="B5" s="167"/>
      <c r="C5" s="167"/>
      <c r="D5" s="167"/>
      <c r="E5" s="168"/>
      <c r="F5" s="169" t="s">
        <v>127</v>
      </c>
      <c r="G5" s="170" t="s">
        <v>128</v>
      </c>
      <c r="H5" s="169" t="s">
        <v>18</v>
      </c>
      <c r="I5" s="171" t="s">
        <v>129</v>
      </c>
    </row>
    <row r="6" spans="1:11" ht="18.95" customHeight="1" thickBot="1">
      <c r="A6" s="172"/>
      <c r="B6" s="173" t="s">
        <v>130</v>
      </c>
      <c r="C6" s="173"/>
      <c r="D6" s="173"/>
      <c r="E6" s="173"/>
      <c r="F6" s="174" t="s">
        <v>269</v>
      </c>
      <c r="G6" s="175">
        <f>G10-G14</f>
        <v>7234.7150520252835</v>
      </c>
      <c r="H6" s="176" t="s">
        <v>94</v>
      </c>
      <c r="I6" s="177" t="s">
        <v>132</v>
      </c>
    </row>
    <row r="7" spans="1:11" ht="18.95" customHeight="1">
      <c r="A7" s="166" t="s">
        <v>270</v>
      </c>
      <c r="B7" s="167"/>
      <c r="C7" s="167"/>
      <c r="D7" s="167"/>
      <c r="E7" s="168"/>
      <c r="F7" s="168"/>
      <c r="G7" s="178"/>
      <c r="H7" s="168"/>
      <c r="I7" s="169"/>
      <c r="J7" s="179"/>
      <c r="K7" s="179"/>
    </row>
    <row r="8" spans="1:11" ht="18.95" customHeight="1">
      <c r="A8" s="180"/>
      <c r="B8" s="181" t="s">
        <v>210</v>
      </c>
      <c r="C8" s="182"/>
      <c r="D8" s="182"/>
      <c r="E8" s="183"/>
      <c r="F8" s="177" t="s">
        <v>131</v>
      </c>
      <c r="G8" s="184">
        <f>F20</f>
        <v>89</v>
      </c>
      <c r="H8" s="185" t="s">
        <v>79</v>
      </c>
      <c r="I8" s="177" t="s">
        <v>271</v>
      </c>
    </row>
    <row r="9" spans="1:11" ht="18.95" customHeight="1" thickBot="1">
      <c r="A9" s="166" t="s">
        <v>272</v>
      </c>
      <c r="B9" s="168"/>
      <c r="C9" s="167"/>
      <c r="D9" s="169"/>
      <c r="E9" s="169"/>
      <c r="F9" s="169"/>
      <c r="G9" s="166"/>
      <c r="H9" s="168"/>
      <c r="I9" s="169"/>
    </row>
    <row r="10" spans="1:11" ht="18.95" customHeight="1" thickBot="1">
      <c r="A10" s="180"/>
      <c r="B10" s="186" t="s">
        <v>134</v>
      </c>
      <c r="C10" s="173"/>
      <c r="D10" s="173"/>
      <c r="E10" s="173"/>
      <c r="F10" s="174" t="s">
        <v>131</v>
      </c>
      <c r="G10" s="175">
        <f>SUM(G11:G12)</f>
        <v>23829.55017977528</v>
      </c>
      <c r="H10" s="176" t="s">
        <v>94</v>
      </c>
      <c r="I10" s="177" t="s">
        <v>135</v>
      </c>
    </row>
    <row r="11" spans="1:11" ht="39.950000000000003" customHeight="1">
      <c r="A11" s="180"/>
      <c r="B11" s="187"/>
      <c r="C11" s="290" t="s">
        <v>273</v>
      </c>
      <c r="D11" s="291"/>
      <c r="E11" s="292"/>
      <c r="F11" s="188" t="s">
        <v>131</v>
      </c>
      <c r="G11" s="189">
        <f>'AM009_MPS(input_separate)'!N20</f>
        <v>19001.304</v>
      </c>
      <c r="H11" s="176" t="s">
        <v>94</v>
      </c>
      <c r="I11" s="188" t="s">
        <v>274</v>
      </c>
    </row>
    <row r="12" spans="1:11" ht="39.950000000000003" customHeight="1">
      <c r="A12" s="180"/>
      <c r="B12" s="187"/>
      <c r="C12" s="293" t="s">
        <v>275</v>
      </c>
      <c r="D12" s="294"/>
      <c r="E12" s="295"/>
      <c r="F12" s="188" t="s">
        <v>131</v>
      </c>
      <c r="G12" s="190">
        <f>'AM009_MPS(input_separate)'!N37</f>
        <v>4828.2461797752812</v>
      </c>
      <c r="H12" s="176" t="s">
        <v>94</v>
      </c>
      <c r="I12" s="191" t="s">
        <v>276</v>
      </c>
    </row>
    <row r="13" spans="1:11" ht="18.95" customHeight="1" thickBot="1">
      <c r="A13" s="166" t="s">
        <v>277</v>
      </c>
      <c r="B13" s="167"/>
      <c r="C13" s="167"/>
      <c r="D13" s="167"/>
      <c r="E13" s="168"/>
      <c r="F13" s="169"/>
      <c r="G13" s="166"/>
      <c r="H13" s="168"/>
      <c r="I13" s="169"/>
    </row>
    <row r="14" spans="1:11" ht="18.95" customHeight="1" thickBot="1">
      <c r="A14" s="180"/>
      <c r="B14" s="186" t="s">
        <v>137</v>
      </c>
      <c r="C14" s="173"/>
      <c r="D14" s="173"/>
      <c r="E14" s="173"/>
      <c r="F14" s="174" t="s">
        <v>131</v>
      </c>
      <c r="G14" s="175">
        <f>G15*G16*G17</f>
        <v>16594.835127749997</v>
      </c>
      <c r="H14" s="176" t="s">
        <v>94</v>
      </c>
      <c r="I14" s="177" t="s">
        <v>278</v>
      </c>
    </row>
    <row r="15" spans="1:11" ht="39.950000000000003" customHeight="1">
      <c r="A15" s="180"/>
      <c r="B15" s="187"/>
      <c r="C15" s="290" t="s">
        <v>279</v>
      </c>
      <c r="D15" s="291"/>
      <c r="E15" s="292"/>
      <c r="F15" s="177" t="s">
        <v>280</v>
      </c>
      <c r="G15" s="192">
        <f>'AM009_MPS(input)'!E10</f>
        <v>8167500</v>
      </c>
      <c r="H15" s="193" t="s">
        <v>197</v>
      </c>
      <c r="I15" s="177" t="s">
        <v>281</v>
      </c>
    </row>
    <row r="16" spans="1:11" ht="39.950000000000003" customHeight="1">
      <c r="A16" s="180"/>
      <c r="B16" s="187"/>
      <c r="C16" s="290" t="s">
        <v>213</v>
      </c>
      <c r="D16" s="291"/>
      <c r="E16" s="292"/>
      <c r="F16" s="177" t="s">
        <v>280</v>
      </c>
      <c r="G16" s="194">
        <f>'AM009_MPS(input)'!E21</f>
        <v>3.4851E-2</v>
      </c>
      <c r="H16" s="195" t="s">
        <v>214</v>
      </c>
      <c r="I16" s="177" t="s">
        <v>282</v>
      </c>
    </row>
    <row r="17" spans="1:9" ht="39.950000000000003" customHeight="1">
      <c r="A17" s="172"/>
      <c r="B17" s="196"/>
      <c r="C17" s="290" t="s">
        <v>283</v>
      </c>
      <c r="D17" s="291"/>
      <c r="E17" s="292"/>
      <c r="F17" s="197" t="s">
        <v>280</v>
      </c>
      <c r="G17" s="198">
        <f>'AM009_MPS(input)'!E23</f>
        <v>5.8299999999999998E-2</v>
      </c>
      <c r="H17" s="199" t="s">
        <v>284</v>
      </c>
      <c r="I17" s="177" t="s">
        <v>285</v>
      </c>
    </row>
    <row r="18" spans="1:9">
      <c r="F18" s="9"/>
      <c r="G18" s="10"/>
      <c r="H18" s="10"/>
    </row>
    <row r="19" spans="1:9" ht="21.75" customHeight="1">
      <c r="C19" s="1" t="s">
        <v>141</v>
      </c>
    </row>
    <row r="20" spans="1:9" ht="21.75" customHeight="1">
      <c r="C20" s="288" t="s">
        <v>271</v>
      </c>
      <c r="D20" s="288"/>
      <c r="E20" s="200" t="s">
        <v>210</v>
      </c>
      <c r="F20" s="201">
        <v>89</v>
      </c>
      <c r="G20" s="185" t="s">
        <v>79</v>
      </c>
      <c r="H20" s="5"/>
    </row>
    <row r="21" spans="1:9">
      <c r="E21" s="11"/>
      <c r="F21" s="11"/>
    </row>
    <row r="22" spans="1:9" s="5" customFormat="1">
      <c r="E22" s="1"/>
      <c r="F22" s="1"/>
      <c r="G22" s="1"/>
      <c r="H22" s="1"/>
    </row>
  </sheetData>
  <sheetProtection password="C763" sheet="1" objects="1" scenarios="1"/>
  <mergeCells count="7">
    <mergeCell ref="C20:D20"/>
    <mergeCell ref="A3:I3"/>
    <mergeCell ref="C11:E11"/>
    <mergeCell ref="C12:E12"/>
    <mergeCell ref="C15:E15"/>
    <mergeCell ref="C16:E16"/>
    <mergeCell ref="C17:E17"/>
  </mergeCells>
  <phoneticPr fontId="3"/>
  <pageMargins left="0.70866141732283472" right="0.70866141732283472" top="0.74803149606299213" bottom="0.74803149606299213" header="0.31496062992125984" footer="0.31496062992125984"/>
  <pageSetup paperSize="9" scale="68"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1D0C-D028-4362-AB79-4782A2DFFDC2}">
  <sheetPr>
    <tabColor theme="3" tint="0.39997558519241921"/>
  </sheetPr>
  <dimension ref="A1:C12"/>
  <sheetViews>
    <sheetView showGridLines="0" view="pageBreakPreview" zoomScale="80" zoomScaleNormal="80" zoomScaleSheetLayoutView="80" workbookViewId="0"/>
  </sheetViews>
  <sheetFormatPr defaultColWidth="9" defaultRowHeight="13.5"/>
  <cols>
    <col min="1" max="1" width="3.625" customWidth="1"/>
    <col min="2" max="2" width="36.375" customWidth="1"/>
    <col min="3" max="3" width="49.125" customWidth="1"/>
  </cols>
  <sheetData>
    <row r="1" spans="1:3" ht="18" customHeight="1">
      <c r="C1" s="74" t="str">
        <f>'AM009_MPS(input)'!K1</f>
        <v>Monitoring Spreadsheet: JCM_TH_AM009_ver01.0</v>
      </c>
    </row>
    <row r="2" spans="1:3" ht="18" customHeight="1">
      <c r="C2" s="74" t="str">
        <f>'AM009_MPS(input)'!K2</f>
        <v>Reference Number: TH013</v>
      </c>
    </row>
    <row r="3" spans="1:3" ht="24.75" customHeight="1">
      <c r="A3" s="232" t="s">
        <v>147</v>
      </c>
      <c r="B3" s="232"/>
      <c r="C3" s="232"/>
    </row>
    <row r="5" spans="1:3" ht="21" customHeight="1">
      <c r="B5" s="99" t="s">
        <v>286</v>
      </c>
      <c r="C5" s="99" t="s">
        <v>149</v>
      </c>
    </row>
    <row r="6" spans="1:3" ht="54.75" customHeight="1">
      <c r="B6" s="100" t="s">
        <v>150</v>
      </c>
      <c r="C6" s="100" t="s">
        <v>151</v>
      </c>
    </row>
    <row r="7" spans="1:3" ht="96.75" customHeight="1">
      <c r="B7" s="100" t="s">
        <v>152</v>
      </c>
      <c r="C7" s="100" t="s">
        <v>287</v>
      </c>
    </row>
    <row r="8" spans="1:3" ht="54.75" customHeight="1">
      <c r="B8" s="100" t="s">
        <v>154</v>
      </c>
      <c r="C8" s="128" t="s">
        <v>288</v>
      </c>
    </row>
    <row r="9" spans="1:3" ht="54.75" customHeight="1">
      <c r="B9" s="100"/>
      <c r="C9" s="100"/>
    </row>
    <row r="10" spans="1:3" ht="54.75" customHeight="1">
      <c r="B10" s="100"/>
      <c r="C10" s="100"/>
    </row>
    <row r="11" spans="1:3" ht="54.75" customHeight="1">
      <c r="B11" s="100"/>
      <c r="C11" s="100"/>
    </row>
    <row r="12" spans="1:3" ht="54.75" customHeight="1">
      <c r="B12" s="100"/>
      <c r="C12" s="100"/>
    </row>
  </sheetData>
  <sheetProtection password="C763" sheet="1" formatCells="0" formatRows="0" insertRows="0"/>
  <mergeCells count="1">
    <mergeCell ref="A3:C3"/>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E4C52-3D9A-429A-B026-9B0703C8B47B}">
  <sheetPr>
    <tabColor theme="5" tint="0.39997558519241921"/>
    <pageSetUpPr fitToPage="1"/>
  </sheetPr>
  <dimension ref="A1:L39"/>
  <sheetViews>
    <sheetView showGridLines="0" view="pageBreakPreview" zoomScale="80" zoomScaleNormal="55" zoomScaleSheetLayoutView="80" workbookViewId="0"/>
  </sheetViews>
  <sheetFormatPr defaultColWidth="9" defaultRowHeight="14.25"/>
  <cols>
    <col min="1" max="1" width="3.625" style="1" customWidth="1"/>
    <col min="2" max="2" width="17.375" style="1" customWidth="1"/>
    <col min="3" max="4" width="12.625" style="1" customWidth="1"/>
    <col min="5" max="5" width="30.625" style="1" customWidth="1"/>
    <col min="6" max="6" width="15.375" style="1" customWidth="1"/>
    <col min="7" max="8" width="12.625" style="1" customWidth="1"/>
    <col min="9" max="9" width="15.625" style="1" customWidth="1"/>
    <col min="10" max="10" width="82.875" style="1" customWidth="1"/>
    <col min="11" max="11" width="12.625" style="1" customWidth="1"/>
    <col min="12" max="12" width="22.625" style="1" customWidth="1"/>
    <col min="13" max="16384" width="9" style="1"/>
  </cols>
  <sheetData>
    <row r="1" spans="1:12">
      <c r="L1" s="14" t="str">
        <f>'AM009_MPS(input)'!K1</f>
        <v>Monitoring Spreadsheet: JCM_TH_AM009_ver01.0</v>
      </c>
    </row>
    <row r="2" spans="1:12" ht="18" customHeight="1">
      <c r="L2" s="14" t="str">
        <f>'AM009_MPS(input)'!K2</f>
        <v>Reference Number: TH013</v>
      </c>
    </row>
    <row r="3" spans="1:12" ht="27.95" customHeight="1">
      <c r="A3" s="55" t="s">
        <v>156</v>
      </c>
      <c r="B3" s="55"/>
      <c r="C3" s="56"/>
      <c r="D3" s="56"/>
      <c r="E3" s="56"/>
      <c r="F3" s="56"/>
      <c r="G3" s="56"/>
      <c r="H3" s="56"/>
      <c r="I3" s="56"/>
      <c r="J3" s="56"/>
      <c r="K3" s="56"/>
      <c r="L3" s="57"/>
    </row>
    <row r="5" spans="1:12" ht="18.95" customHeight="1">
      <c r="A5" s="58" t="s">
        <v>157</v>
      </c>
      <c r="B5" s="58"/>
      <c r="C5" s="58"/>
    </row>
    <row r="6" spans="1:12" ht="18.95" customHeight="1">
      <c r="A6" s="58"/>
      <c r="B6" s="136" t="s">
        <v>4</v>
      </c>
      <c r="C6" s="136" t="s">
        <v>5</v>
      </c>
      <c r="D6" s="136" t="s">
        <v>6</v>
      </c>
      <c r="E6" s="136" t="s">
        <v>7</v>
      </c>
      <c r="F6" s="136" t="s">
        <v>8</v>
      </c>
      <c r="G6" s="136" t="s">
        <v>9</v>
      </c>
      <c r="H6" s="136" t="s">
        <v>10</v>
      </c>
      <c r="I6" s="136" t="s">
        <v>11</v>
      </c>
      <c r="J6" s="136" t="s">
        <v>12</v>
      </c>
      <c r="K6" s="136" t="s">
        <v>13</v>
      </c>
      <c r="L6" s="136" t="s">
        <v>158</v>
      </c>
    </row>
    <row r="7" spans="1:12" s="60" customFormat="1" ht="39" customHeight="1">
      <c r="B7" s="136" t="s">
        <v>159</v>
      </c>
      <c r="C7" s="136" t="s">
        <v>14</v>
      </c>
      <c r="D7" s="136" t="s">
        <v>15</v>
      </c>
      <c r="E7" s="136" t="s">
        <v>16</v>
      </c>
      <c r="F7" s="136" t="s">
        <v>160</v>
      </c>
      <c r="G7" s="136" t="s">
        <v>18</v>
      </c>
      <c r="H7" s="136" t="s">
        <v>19</v>
      </c>
      <c r="I7" s="136" t="s">
        <v>20</v>
      </c>
      <c r="J7" s="136" t="s">
        <v>21</v>
      </c>
      <c r="K7" s="136" t="s">
        <v>22</v>
      </c>
      <c r="L7" s="136" t="s">
        <v>23</v>
      </c>
    </row>
    <row r="8" spans="1:12" ht="159.94999999999999" customHeight="1">
      <c r="B8" s="202"/>
      <c r="C8" s="139" t="s">
        <v>183</v>
      </c>
      <c r="D8" s="104" t="s">
        <v>184</v>
      </c>
      <c r="E8" s="137" t="s">
        <v>185</v>
      </c>
      <c r="F8" s="140" t="s">
        <v>27</v>
      </c>
      <c r="G8" s="65" t="s">
        <v>28</v>
      </c>
      <c r="H8" s="131" t="s">
        <v>29</v>
      </c>
      <c r="I8" s="131" t="s">
        <v>30</v>
      </c>
      <c r="J8" s="146" t="s">
        <v>289</v>
      </c>
      <c r="K8" s="142" t="s">
        <v>200</v>
      </c>
      <c r="L8" s="3" t="s">
        <v>290</v>
      </c>
    </row>
    <row r="9" spans="1:12" ht="159.94999999999999" customHeight="1">
      <c r="B9" s="202"/>
      <c r="C9" s="139" t="s">
        <v>189</v>
      </c>
      <c r="D9" s="104" t="s">
        <v>190</v>
      </c>
      <c r="E9" s="137" t="s">
        <v>191</v>
      </c>
      <c r="F9" s="140" t="s">
        <v>27</v>
      </c>
      <c r="G9" s="65" t="s">
        <v>192</v>
      </c>
      <c r="H9" s="131" t="s">
        <v>29</v>
      </c>
      <c r="I9" s="131" t="s">
        <v>30</v>
      </c>
      <c r="J9" s="146" t="s">
        <v>291</v>
      </c>
      <c r="K9" s="142" t="s">
        <v>200</v>
      </c>
      <c r="L9" s="3" t="s">
        <v>290</v>
      </c>
    </row>
    <row r="10" spans="1:12" ht="79.5" customHeight="1">
      <c r="B10" s="202"/>
      <c r="C10" s="139" t="s">
        <v>194</v>
      </c>
      <c r="D10" s="104" t="s">
        <v>195</v>
      </c>
      <c r="E10" s="137" t="s">
        <v>196</v>
      </c>
      <c r="F10" s="143"/>
      <c r="G10" s="137" t="s">
        <v>197</v>
      </c>
      <c r="H10" s="144" t="s">
        <v>98</v>
      </c>
      <c r="I10" s="144" t="s">
        <v>198</v>
      </c>
      <c r="J10" s="145" t="s">
        <v>199</v>
      </c>
      <c r="K10" s="142" t="s">
        <v>200</v>
      </c>
      <c r="L10" s="145"/>
    </row>
    <row r="11" spans="1:12" ht="18.95" customHeight="1">
      <c r="A11" s="58" t="s">
        <v>292</v>
      </c>
      <c r="B11" s="58"/>
      <c r="C11" s="58"/>
    </row>
    <row r="12" spans="1:12" ht="18.95" customHeight="1">
      <c r="A12" s="58"/>
      <c r="B12" s="136" t="s">
        <v>4</v>
      </c>
      <c r="C12" s="136" t="s">
        <v>5</v>
      </c>
      <c r="D12" s="136" t="s">
        <v>6</v>
      </c>
      <c r="E12" s="136" t="s">
        <v>7</v>
      </c>
      <c r="F12" s="136" t="s">
        <v>8</v>
      </c>
      <c r="G12" s="136" t="s">
        <v>9</v>
      </c>
      <c r="H12" s="136" t="s">
        <v>10</v>
      </c>
      <c r="I12" s="136" t="s">
        <v>11</v>
      </c>
      <c r="J12" s="136" t="s">
        <v>12</v>
      </c>
      <c r="K12" s="136" t="s">
        <v>13</v>
      </c>
      <c r="L12" s="136" t="s">
        <v>158</v>
      </c>
    </row>
    <row r="13" spans="1:12" s="60" customFormat="1" ht="39" customHeight="1">
      <c r="B13" s="136" t="s">
        <v>159</v>
      </c>
      <c r="C13" s="136" t="s">
        <v>14</v>
      </c>
      <c r="D13" s="136" t="s">
        <v>15</v>
      </c>
      <c r="E13" s="136" t="s">
        <v>16</v>
      </c>
      <c r="F13" s="136" t="s">
        <v>17</v>
      </c>
      <c r="G13" s="136" t="s">
        <v>18</v>
      </c>
      <c r="H13" s="136" t="s">
        <v>19</v>
      </c>
      <c r="I13" s="136" t="s">
        <v>20</v>
      </c>
      <c r="J13" s="136" t="s">
        <v>21</v>
      </c>
      <c r="K13" s="136" t="s">
        <v>22</v>
      </c>
      <c r="L13" s="136" t="s">
        <v>23</v>
      </c>
    </row>
    <row r="14" spans="1:12" ht="80.25" customHeight="1">
      <c r="B14" s="202"/>
      <c r="C14" s="139" t="s">
        <v>202</v>
      </c>
      <c r="D14" s="104" t="s">
        <v>203</v>
      </c>
      <c r="E14" s="137" t="s">
        <v>204</v>
      </c>
      <c r="F14" s="140" t="s">
        <v>27</v>
      </c>
      <c r="G14" s="137" t="s">
        <v>197</v>
      </c>
      <c r="H14" s="144" t="s">
        <v>98</v>
      </c>
      <c r="I14" s="144" t="s">
        <v>198</v>
      </c>
      <c r="J14" s="145" t="s">
        <v>199</v>
      </c>
      <c r="K14" s="142" t="s">
        <v>200</v>
      </c>
      <c r="L14" s="3" t="s">
        <v>290</v>
      </c>
    </row>
    <row r="15" spans="1:12" ht="159.94999999999999" customHeight="1">
      <c r="B15" s="202"/>
      <c r="C15" s="139" t="s">
        <v>205</v>
      </c>
      <c r="D15" s="104" t="s">
        <v>206</v>
      </c>
      <c r="E15" s="137" t="s">
        <v>207</v>
      </c>
      <c r="F15" s="140" t="s">
        <v>27</v>
      </c>
      <c r="G15" s="65" t="s">
        <v>28</v>
      </c>
      <c r="H15" s="131" t="s">
        <v>29</v>
      </c>
      <c r="I15" s="131" t="s">
        <v>30</v>
      </c>
      <c r="J15" s="146" t="s">
        <v>208</v>
      </c>
      <c r="K15" s="142" t="s">
        <v>200</v>
      </c>
      <c r="L15" s="3" t="s">
        <v>290</v>
      </c>
    </row>
    <row r="16" spans="1:12" ht="8.25" customHeight="1"/>
    <row r="17" spans="1:12" ht="20.100000000000001" customHeight="1">
      <c r="A17" s="58" t="s">
        <v>167</v>
      </c>
      <c r="B17" s="58"/>
    </row>
    <row r="18" spans="1:12" ht="20.100000000000001" customHeight="1">
      <c r="B18" s="211" t="s">
        <v>4</v>
      </c>
      <c r="C18" s="211"/>
      <c r="D18" s="211" t="s">
        <v>5</v>
      </c>
      <c r="E18" s="211"/>
      <c r="F18" s="136" t="s">
        <v>6</v>
      </c>
      <c r="G18" s="136" t="s">
        <v>7</v>
      </c>
      <c r="H18" s="211" t="s">
        <v>8</v>
      </c>
      <c r="I18" s="211"/>
      <c r="J18" s="211"/>
      <c r="K18" s="211" t="s">
        <v>9</v>
      </c>
      <c r="L18" s="211"/>
    </row>
    <row r="19" spans="1:12" ht="39" customHeight="1">
      <c r="B19" s="211" t="s">
        <v>15</v>
      </c>
      <c r="C19" s="211"/>
      <c r="D19" s="211" t="s">
        <v>16</v>
      </c>
      <c r="E19" s="211"/>
      <c r="F19" s="136" t="s">
        <v>17</v>
      </c>
      <c r="G19" s="136" t="s">
        <v>18</v>
      </c>
      <c r="H19" s="211" t="s">
        <v>20</v>
      </c>
      <c r="I19" s="211"/>
      <c r="J19" s="211"/>
      <c r="K19" s="211" t="s">
        <v>23</v>
      </c>
      <c r="L19" s="211"/>
    </row>
    <row r="20" spans="1:12" ht="99.95" customHeight="1">
      <c r="B20" s="299" t="s">
        <v>209</v>
      </c>
      <c r="C20" s="299"/>
      <c r="D20" s="256" t="s">
        <v>210</v>
      </c>
      <c r="E20" s="256"/>
      <c r="F20" s="147">
        <f>'AM009_MPS(input)'!E20</f>
        <v>89</v>
      </c>
      <c r="G20" s="65" t="s">
        <v>79</v>
      </c>
      <c r="H20" s="242" t="str">
        <f>IF('AM009_MPS(input)'!G20="","",'AM009_MPS(input)'!G20)</f>
        <v>Value derived from the result of survey. The default value, 89 [%], should be revised if necessary.</v>
      </c>
      <c r="I20" s="242"/>
      <c r="J20" s="242"/>
      <c r="K20" s="242" t="str">
        <f>IF('AM009_MPS(input)'!J20="","",'AM009_MPS(input)'!J20)</f>
        <v/>
      </c>
      <c r="L20" s="242"/>
    </row>
    <row r="21" spans="1:12" ht="99.95" customHeight="1">
      <c r="B21" s="299" t="s">
        <v>212</v>
      </c>
      <c r="C21" s="299"/>
      <c r="D21" s="256" t="s">
        <v>213</v>
      </c>
      <c r="E21" s="256"/>
      <c r="F21" s="203">
        <f>'AM009_MPS(input)'!E21</f>
        <v>3.4851E-2</v>
      </c>
      <c r="G21" s="137" t="s">
        <v>214</v>
      </c>
      <c r="H21" s="300" t="str">
        <f>IF('AM009_MPS(input)'!G21="","",'AM009_MPS(input)'!G21)</f>
        <v>a) values provided by fuel supplier;</v>
      </c>
      <c r="I21" s="301"/>
      <c r="J21" s="302"/>
      <c r="K21" s="300" t="str">
        <f>IF('AM009_MPS(input)'!J21="","",'AM009_MPS(input)'!J21)</f>
        <v/>
      </c>
      <c r="L21" s="302"/>
    </row>
    <row r="22" spans="1:12" ht="99.95" customHeight="1">
      <c r="B22" s="299" t="s">
        <v>216</v>
      </c>
      <c r="C22" s="299"/>
      <c r="D22" s="256" t="s">
        <v>217</v>
      </c>
      <c r="E22" s="256"/>
      <c r="F22" s="203">
        <f>'AM009_MPS(input)'!E22</f>
        <v>5.4300000000000001E-2</v>
      </c>
      <c r="G22" s="137" t="s">
        <v>89</v>
      </c>
      <c r="H22" s="300" t="str">
        <f>IF('AM009_MPS(input)'!G22="","",'AM009_MPS(input)'!G22)</f>
        <v>d) IPCC default values provided in table 1.4 of Ch.1 Vol.2 of 2006 IPCC Guidelines on National GHG Inventories. Lower value is applied.</v>
      </c>
      <c r="I22" s="301"/>
      <c r="J22" s="302"/>
      <c r="K22" s="300" t="str">
        <f>IF('AM009_MPS(input)'!J22="","",'AM009_MPS(input)'!J22)</f>
        <v/>
      </c>
      <c r="L22" s="302"/>
    </row>
    <row r="23" spans="1:12" ht="99.95" customHeight="1">
      <c r="B23" s="299" t="s">
        <v>219</v>
      </c>
      <c r="C23" s="299"/>
      <c r="D23" s="256" t="s">
        <v>220</v>
      </c>
      <c r="E23" s="256"/>
      <c r="F23" s="203">
        <f>'AM009_MPS(input)'!E23</f>
        <v>5.8299999999999998E-2</v>
      </c>
      <c r="G23" s="137" t="s">
        <v>89</v>
      </c>
      <c r="H23" s="300" t="str">
        <f>IF('AM009_MPS(input)'!G23="","",'AM009_MPS(input)'!G23)</f>
        <v>d) IPCC default values provided in table 1.4 of Ch.1 Vol.2 of 2006 IPCC Guidelines on National GHG Inventories. Upper value is applied.</v>
      </c>
      <c r="I23" s="301"/>
      <c r="J23" s="302"/>
      <c r="K23" s="300" t="str">
        <f>IF('AM009_MPS(input)'!J23="","",'AM009_MPS(input)'!J23)</f>
        <v/>
      </c>
      <c r="L23" s="302"/>
    </row>
    <row r="24" spans="1:12" ht="120" customHeight="1">
      <c r="B24" s="299" t="s">
        <v>222</v>
      </c>
      <c r="C24" s="299"/>
      <c r="D24" s="256" t="s">
        <v>223</v>
      </c>
      <c r="E24" s="256"/>
      <c r="F24" s="149" t="str">
        <f>'AM009_MPS(input)'!E24</f>
        <v>-</v>
      </c>
      <c r="G24" s="137" t="s">
        <v>48</v>
      </c>
      <c r="H24" s="300" t="str">
        <f>IF('AM009_MPS(input)'!G24="","",'AM009_MPS(input)'!G24)</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4" s="301"/>
      <c r="J24" s="302"/>
      <c r="K24" s="300" t="str">
        <f>IF('AM009_MPS(input)'!J24="","",'AM009_MPS(input)'!J24)</f>
        <v>Input on "MPS(input_separate)" sheet</v>
      </c>
      <c r="L24" s="302"/>
    </row>
    <row r="25" spans="1:12" ht="120" customHeight="1">
      <c r="B25" s="299" t="s">
        <v>222</v>
      </c>
      <c r="C25" s="299"/>
      <c r="D25" s="256" t="s">
        <v>225</v>
      </c>
      <c r="E25" s="256"/>
      <c r="F25" s="149" t="str">
        <f>'AM009_MPS(input)'!E25</f>
        <v>-</v>
      </c>
      <c r="G25" s="137" t="s">
        <v>48</v>
      </c>
      <c r="H25" s="242" t="str">
        <f>IF('AM009_MPS(input)'!G25="","",'AM009_MPS(input)'!G25)</f>
        <v>Power generation efficiency obtained from manufacturer's specification; and
CO2 emission factor for the fuel consumed by the captive power generation system connected to the recipient facility i.</v>
      </c>
      <c r="I25" s="242"/>
      <c r="J25" s="242"/>
      <c r="K25" s="242" t="str">
        <f>IF('AM009_MPS(input)'!J25="","",'AM009_MPS(input)'!J25)</f>
        <v/>
      </c>
      <c r="L25" s="242"/>
    </row>
    <row r="26" spans="1:12" ht="120" customHeight="1">
      <c r="B26" s="299" t="s">
        <v>222</v>
      </c>
      <c r="C26" s="299"/>
      <c r="D26" s="256" t="s">
        <v>227</v>
      </c>
      <c r="E26" s="256"/>
      <c r="F26" s="149" t="str">
        <f>'AM009_MPS(input)'!E26</f>
        <v>-</v>
      </c>
      <c r="G26" s="137" t="s">
        <v>48</v>
      </c>
      <c r="H26" s="242" t="str">
        <f>IF('AM009_MPS(input)'!G26="","",'AM009_MPS(input)'!G26)</f>
        <v>The power generation efficiency calculated from monitored data of the amount of fuel input for power generation and the amount of electricity generated;
Net calorific value of the fuel consumed by the captive power generation system connected to the recipient facility i; and
CO2 emission factor for the fuel consumed by the captive power generation system connected to the recipient facility i.</v>
      </c>
      <c r="I26" s="242"/>
      <c r="J26" s="242"/>
      <c r="K26" s="242" t="str">
        <f>IF('AM009_MPS(input)'!J26="","",'AM009_MPS(input)'!J26)</f>
        <v/>
      </c>
      <c r="L26" s="242"/>
    </row>
    <row r="27" spans="1:12" ht="120" customHeight="1">
      <c r="B27" s="299" t="s">
        <v>222</v>
      </c>
      <c r="C27" s="299"/>
      <c r="D27" s="256" t="s">
        <v>229</v>
      </c>
      <c r="E27" s="256"/>
      <c r="F27" s="149" t="str">
        <f>'AM009_MPS(input)'!E27</f>
        <v>-</v>
      </c>
      <c r="G27" s="137" t="s">
        <v>48</v>
      </c>
      <c r="H27" s="300" t="str">
        <f>IF('AM009_MPS(input)'!G27="","",'AM009_MPS(input)'!G27)</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7" s="301"/>
      <c r="J27" s="302"/>
      <c r="K27" s="300" t="str">
        <f>IF('AM009_MPS(input)'!J27="","",'AM009_MPS(input)'!J27)</f>
        <v>Input on "MPS(input_separate)" sheet</v>
      </c>
      <c r="L27" s="302"/>
    </row>
    <row r="28" spans="1:12" ht="99.95" customHeight="1">
      <c r="B28" s="299" t="s">
        <v>230</v>
      </c>
      <c r="C28" s="299"/>
      <c r="D28" s="256" t="s">
        <v>231</v>
      </c>
      <c r="E28" s="256"/>
      <c r="F28" s="149" t="str">
        <f>'AM009_MPS(input)'!E28</f>
        <v>-</v>
      </c>
      <c r="G28" s="137" t="s">
        <v>79</v>
      </c>
      <c r="H28" s="300" t="str">
        <f>IF('AM009_MPS(input)'!G28="","",'AM009_MPS(input)'!G28)</f>
        <v>Specification of the captive power generation system connected to the recipient facility i, provided by the manufacturer.</v>
      </c>
      <c r="I28" s="301"/>
      <c r="J28" s="302"/>
      <c r="K28" s="300" t="str">
        <f>IF('AM009_MPS(input)'!J28="","",'AM009_MPS(input)'!J28)</f>
        <v>Input on "MPS(input_separate)" sheet</v>
      </c>
      <c r="L28" s="302"/>
    </row>
    <row r="29" spans="1:12" ht="99.95" customHeight="1">
      <c r="B29" s="299" t="s">
        <v>233</v>
      </c>
      <c r="C29" s="299"/>
      <c r="D29" s="256" t="s">
        <v>234</v>
      </c>
      <c r="E29" s="256"/>
      <c r="F29" s="149" t="str">
        <f>'AM009_MPS(input)'!E29</f>
        <v>-</v>
      </c>
      <c r="G29" s="137" t="s">
        <v>214</v>
      </c>
      <c r="H29" s="300" t="str">
        <f>IF('AM009_MPS(input)'!G29="","",'AM009_MPS(input)'!G29)</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29" s="301"/>
      <c r="J29" s="302"/>
      <c r="K29" s="300" t="str">
        <f>IF('AM009_MPS(input)'!J29="","",'AM009_MPS(input)'!J29)</f>
        <v>Input on "MPS(input_separate)" sheet</v>
      </c>
      <c r="L29" s="302"/>
    </row>
    <row r="30" spans="1:12" ht="99.95" customHeight="1">
      <c r="B30" s="299" t="s">
        <v>236</v>
      </c>
      <c r="C30" s="299"/>
      <c r="D30" s="256" t="s">
        <v>237</v>
      </c>
      <c r="E30" s="256"/>
      <c r="F30" s="149" t="str">
        <f>'AM009_MPS(input)'!E30</f>
        <v>-</v>
      </c>
      <c r="G30" s="137" t="s">
        <v>89</v>
      </c>
      <c r="H30" s="300" t="str">
        <f>IF('AM009_MPS(input)'!G30="","",'AM009_MPS(input)'!G30)</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30" s="301"/>
      <c r="J30" s="302"/>
      <c r="K30" s="300" t="str">
        <f>IF('AM009_MPS(input)'!J30="","",'AM009_MPS(input)'!J30)</f>
        <v>Input on "MPS(input_separate)" sheet</v>
      </c>
      <c r="L30" s="302"/>
    </row>
    <row r="31" spans="1:12" ht="6.75" customHeight="1"/>
    <row r="32" spans="1:12" ht="18.95" customHeight="1">
      <c r="A32" s="58" t="s">
        <v>171</v>
      </c>
      <c r="B32" s="58"/>
      <c r="C32" s="58"/>
    </row>
    <row r="33" spans="1:11" ht="17.25" thickBot="1">
      <c r="B33" s="136" t="s">
        <v>159</v>
      </c>
      <c r="C33" s="212" t="s">
        <v>93</v>
      </c>
      <c r="D33" s="212"/>
      <c r="E33" s="69" t="s">
        <v>18</v>
      </c>
    </row>
    <row r="34" spans="1:11" ht="19.5" thickBot="1">
      <c r="B34" s="204"/>
      <c r="C34" s="254">
        <f>ROUNDDOWN('AM009_MRS(calc_process)'!G6, 0)</f>
        <v>0</v>
      </c>
      <c r="D34" s="255"/>
      <c r="E34" s="18" t="s">
        <v>94</v>
      </c>
    </row>
    <row r="35" spans="1:11" ht="20.100000000000001" customHeight="1">
      <c r="G35" s="70"/>
      <c r="H35" s="70"/>
    </row>
    <row r="36" spans="1:11" ht="18.95" customHeight="1">
      <c r="A36" s="58" t="s">
        <v>95</v>
      </c>
      <c r="B36" s="58"/>
    </row>
    <row r="37" spans="1:11" ht="18" customHeight="1">
      <c r="B37" s="150" t="s">
        <v>96</v>
      </c>
      <c r="C37" s="296" t="s">
        <v>97</v>
      </c>
      <c r="D37" s="297"/>
      <c r="E37" s="297"/>
      <c r="F37" s="297"/>
      <c r="G37" s="297"/>
      <c r="H37" s="297"/>
      <c r="I37" s="297"/>
      <c r="J37" s="298"/>
      <c r="K37" s="72"/>
    </row>
    <row r="38" spans="1:11" ht="18" customHeight="1">
      <c r="B38" s="150" t="s">
        <v>98</v>
      </c>
      <c r="C38" s="296" t="s">
        <v>239</v>
      </c>
      <c r="D38" s="297"/>
      <c r="E38" s="297"/>
      <c r="F38" s="297"/>
      <c r="G38" s="297"/>
      <c r="H38" s="297"/>
      <c r="I38" s="297"/>
      <c r="J38" s="298"/>
      <c r="K38" s="72"/>
    </row>
    <row r="39" spans="1:11" ht="18" customHeight="1">
      <c r="B39" s="150" t="s">
        <v>29</v>
      </c>
      <c r="C39" s="296" t="s">
        <v>240</v>
      </c>
      <c r="D39" s="297"/>
      <c r="E39" s="297"/>
      <c r="F39" s="297"/>
      <c r="G39" s="297"/>
      <c r="H39" s="297"/>
      <c r="I39" s="297"/>
      <c r="J39" s="298"/>
      <c r="K39" s="72"/>
    </row>
  </sheetData>
  <sheetProtection password="C763" sheet="1" formatCells="0" formatRows="0"/>
  <mergeCells count="5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3:C23"/>
    <mergeCell ref="D23:E23"/>
    <mergeCell ref="H23:J23"/>
    <mergeCell ref="K23:L23"/>
    <mergeCell ref="B24:C24"/>
    <mergeCell ref="D24:E24"/>
    <mergeCell ref="H24:J24"/>
    <mergeCell ref="K24:L24"/>
    <mergeCell ref="B25:C25"/>
    <mergeCell ref="D25:E25"/>
    <mergeCell ref="H25:J25"/>
    <mergeCell ref="K25:L25"/>
    <mergeCell ref="B26:C26"/>
    <mergeCell ref="D26:E26"/>
    <mergeCell ref="H26:J26"/>
    <mergeCell ref="K26:L26"/>
    <mergeCell ref="B27:C27"/>
    <mergeCell ref="D27:E27"/>
    <mergeCell ref="H27:J27"/>
    <mergeCell ref="K27:L27"/>
    <mergeCell ref="K30:L30"/>
    <mergeCell ref="C33:D33"/>
    <mergeCell ref="C34:D34"/>
    <mergeCell ref="B28:C28"/>
    <mergeCell ref="D28:E28"/>
    <mergeCell ref="H28:J28"/>
    <mergeCell ref="K28:L28"/>
    <mergeCell ref="B29:C29"/>
    <mergeCell ref="D29:E29"/>
    <mergeCell ref="H29:J29"/>
    <mergeCell ref="K29:L29"/>
    <mergeCell ref="C37:J37"/>
    <mergeCell ref="C38:J38"/>
    <mergeCell ref="C39:J39"/>
    <mergeCell ref="B30:C30"/>
    <mergeCell ref="D30:E30"/>
    <mergeCell ref="H30:J30"/>
  </mergeCells>
  <phoneticPr fontId="3"/>
  <pageMargins left="0.70866141732283472" right="0.70866141732283472" top="0.74803149606299213" bottom="0.74803149606299213" header="0.31496062992125984" footer="0.31496062992125984"/>
  <pageSetup paperSize="9" scale="53" fitToHeight="0" orientation="landscape" r:id="rId1"/>
  <rowBreaks count="1" manualBreakCount="1">
    <brk id="16"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C817-0C6C-4AA4-8CFD-940C08C59442}">
  <sheetPr>
    <tabColor theme="5" tint="0.39997558519241921"/>
  </sheetPr>
  <dimension ref="A1:P37"/>
  <sheetViews>
    <sheetView showGridLines="0" view="pageBreakPreview" zoomScale="80" zoomScaleNormal="100" zoomScaleSheetLayoutView="80" workbookViewId="0"/>
  </sheetViews>
  <sheetFormatPr defaultColWidth="9" defaultRowHeight="14.25"/>
  <cols>
    <col min="1" max="1" width="1.625" style="73" customWidth="1"/>
    <col min="2" max="2" width="13.875" style="73" customWidth="1"/>
    <col min="3" max="3" width="22.625" style="73" customWidth="1"/>
    <col min="4" max="8" width="22.375" style="73" customWidth="1"/>
    <col min="9" max="14" width="22.625" style="73" customWidth="1"/>
    <col min="15" max="16" width="20.625" style="73" customWidth="1"/>
    <col min="17" max="16384" width="9" style="73"/>
  </cols>
  <sheetData>
    <row r="1" spans="1:14">
      <c r="N1" s="74" t="str">
        <f>'AM009_MPS(input)'!K1</f>
        <v>Monitoring Spreadsheet: JCM_TH_AM009_ver01.0</v>
      </c>
    </row>
    <row r="2" spans="1:14">
      <c r="A2" s="1"/>
      <c r="B2" s="1"/>
      <c r="C2" s="1"/>
      <c r="D2" s="1"/>
      <c r="E2" s="1"/>
      <c r="F2" s="1"/>
      <c r="G2" s="1"/>
      <c r="H2" s="1"/>
      <c r="I2" s="1"/>
      <c r="J2" s="1"/>
      <c r="K2" s="1"/>
      <c r="L2" s="1"/>
      <c r="M2" s="1"/>
      <c r="N2" s="74" t="str">
        <f>'AM009_MPS(input)'!K2</f>
        <v>Reference Number: TH013</v>
      </c>
    </row>
    <row r="3" spans="1:14" ht="27" customHeight="1">
      <c r="A3" s="55" t="s">
        <v>293</v>
      </c>
      <c r="B3" s="56"/>
      <c r="C3" s="56"/>
      <c r="D3" s="56"/>
      <c r="E3" s="56"/>
      <c r="F3" s="56"/>
      <c r="G3" s="56"/>
      <c r="H3" s="56"/>
      <c r="I3" s="56"/>
      <c r="J3" s="56"/>
      <c r="K3" s="56"/>
      <c r="L3" s="56"/>
      <c r="M3" s="56"/>
      <c r="N3" s="57"/>
    </row>
    <row r="4" spans="1:14">
      <c r="A4" s="1"/>
      <c r="B4" s="1"/>
      <c r="C4" s="1"/>
      <c r="D4" s="1"/>
      <c r="E4" s="1"/>
      <c r="F4" s="1"/>
      <c r="G4" s="1"/>
      <c r="H4" s="1"/>
      <c r="I4" s="1"/>
      <c r="J4" s="1"/>
      <c r="K4" s="1"/>
      <c r="L4" s="1"/>
      <c r="M4" s="1"/>
      <c r="N4" s="1"/>
    </row>
    <row r="5" spans="1:14" ht="15">
      <c r="A5" s="58" t="s">
        <v>294</v>
      </c>
      <c r="B5" s="58"/>
      <c r="C5" s="1"/>
      <c r="D5" s="1"/>
      <c r="E5" s="1"/>
      <c r="F5" s="1"/>
      <c r="G5" s="1"/>
      <c r="H5" s="1"/>
      <c r="I5" s="1"/>
      <c r="J5" s="1"/>
      <c r="K5" s="1"/>
      <c r="L5" s="1"/>
      <c r="M5" s="1"/>
      <c r="N5" s="1"/>
    </row>
    <row r="6" spans="1:14" ht="43.5" customHeight="1">
      <c r="A6" s="58"/>
      <c r="B6" s="280" t="s">
        <v>243</v>
      </c>
      <c r="C6" s="136" t="s">
        <v>244</v>
      </c>
      <c r="D6" s="151" t="s">
        <v>172</v>
      </c>
      <c r="E6" s="281" t="s">
        <v>295</v>
      </c>
      <c r="F6" s="282"/>
      <c r="G6" s="283" t="s">
        <v>173</v>
      </c>
      <c r="H6" s="284"/>
      <c r="I6" s="284"/>
      <c r="J6" s="284"/>
      <c r="K6" s="284"/>
      <c r="L6" s="284"/>
      <c r="M6" s="285"/>
      <c r="N6" s="152" t="s">
        <v>296</v>
      </c>
    </row>
    <row r="7" spans="1:14" ht="20.100000000000001" customHeight="1">
      <c r="A7" s="60"/>
      <c r="B7" s="280"/>
      <c r="C7" s="149" t="s">
        <v>247</v>
      </c>
      <c r="D7" s="104" t="s">
        <v>184</v>
      </c>
      <c r="E7" s="104" t="s">
        <v>203</v>
      </c>
      <c r="F7" s="104" t="s">
        <v>206</v>
      </c>
      <c r="G7" s="104" t="s">
        <v>222</v>
      </c>
      <c r="H7" s="104" t="s">
        <v>222</v>
      </c>
      <c r="I7" s="104" t="s">
        <v>222</v>
      </c>
      <c r="J7" s="104" t="s">
        <v>222</v>
      </c>
      <c r="K7" s="104" t="s">
        <v>230</v>
      </c>
      <c r="L7" s="104" t="s">
        <v>233</v>
      </c>
      <c r="M7" s="104" t="s">
        <v>236</v>
      </c>
      <c r="N7" s="149" t="s">
        <v>248</v>
      </c>
    </row>
    <row r="8" spans="1:14" ht="120" customHeight="1">
      <c r="A8" s="1"/>
      <c r="B8" s="153" t="s">
        <v>16</v>
      </c>
      <c r="C8" s="138" t="s">
        <v>249</v>
      </c>
      <c r="D8" s="138" t="s">
        <v>250</v>
      </c>
      <c r="E8" s="137" t="s">
        <v>251</v>
      </c>
      <c r="F8" s="137" t="s">
        <v>252</v>
      </c>
      <c r="G8" s="154" t="s">
        <v>253</v>
      </c>
      <c r="H8" s="154" t="s">
        <v>254</v>
      </c>
      <c r="I8" s="154" t="s">
        <v>255</v>
      </c>
      <c r="J8" s="154" t="s">
        <v>256</v>
      </c>
      <c r="K8" s="138" t="s">
        <v>257</v>
      </c>
      <c r="L8" s="138" t="s">
        <v>234</v>
      </c>
      <c r="M8" s="138" t="s">
        <v>258</v>
      </c>
      <c r="N8" s="138" t="s">
        <v>259</v>
      </c>
    </row>
    <row r="9" spans="1:14" ht="30" customHeight="1">
      <c r="B9" s="155" t="s">
        <v>120</v>
      </c>
      <c r="C9" s="149" t="s">
        <v>121</v>
      </c>
      <c r="D9" s="149" t="s">
        <v>260</v>
      </c>
      <c r="E9" s="103" t="s">
        <v>37</v>
      </c>
      <c r="F9" s="104" t="s">
        <v>28</v>
      </c>
      <c r="G9" s="104" t="s">
        <v>48</v>
      </c>
      <c r="H9" s="104" t="s">
        <v>48</v>
      </c>
      <c r="I9" s="104" t="s">
        <v>48</v>
      </c>
      <c r="J9" s="104" t="s">
        <v>48</v>
      </c>
      <c r="K9" s="103" t="s">
        <v>79</v>
      </c>
      <c r="L9" s="103" t="s">
        <v>84</v>
      </c>
      <c r="M9" s="103" t="s">
        <v>89</v>
      </c>
      <c r="N9" s="149" t="s">
        <v>122</v>
      </c>
    </row>
    <row r="10" spans="1:14" ht="20.100000000000001" customHeight="1">
      <c r="B10" s="270" t="s">
        <v>297</v>
      </c>
      <c r="C10" s="149">
        <v>1</v>
      </c>
      <c r="D10" s="156"/>
      <c r="E10" s="156"/>
      <c r="F10" s="156"/>
      <c r="G10" s="159">
        <f>IF('AM009_MPS(input_separate)'!G10="","",'AM009_MPS(input_separate)'!G10)</f>
        <v>0.56640000000000001</v>
      </c>
      <c r="H10" s="159">
        <f>IF('AM009_MPS(input_separate)'!H10="","",'AM009_MPS(input_separate)'!H10)</f>
        <v>0</v>
      </c>
      <c r="I10" s="159">
        <f>IF('AM009_MPS(input_separate)'!I10="","",'AM009_MPS(input_separate)'!I10)</f>
        <v>0</v>
      </c>
      <c r="J10" s="159" t="str">
        <f>IF('AM009_MPS(input_separate)'!J10="","",'AM009_MPS(input_separate)'!J10)</f>
        <v>-</v>
      </c>
      <c r="K10" s="161" t="str">
        <f>IF('AM009_MPS(input_separate)'!K10="","",'AM009_MPS(input_separate)'!K10)</f>
        <v>-</v>
      </c>
      <c r="L10" s="205" t="str">
        <f>IF('AM009_MPS(input_separate)'!L10="","",'AM009_MPS(input_separate)'!L10)</f>
        <v>-</v>
      </c>
      <c r="M10" s="205" t="str">
        <f>IF('AM009_MPS(input_separate)'!M10="","",'AM009_MPS(input_separate)'!M10)</f>
        <v>-</v>
      </c>
      <c r="N10" s="161">
        <f>IF(ISERROR(D10*SMALL(G10:J10,COUNTIF(G10:J10,0)+1)),0,D10*SMALL(G10:J10,COUNTIF(G10:J10,0)+1))</f>
        <v>0</v>
      </c>
    </row>
    <row r="11" spans="1:14" ht="20.100000000000001" customHeight="1">
      <c r="B11" s="270"/>
      <c r="C11" s="149">
        <v>2</v>
      </c>
      <c r="D11" s="156"/>
      <c r="E11" s="156"/>
      <c r="F11" s="156"/>
      <c r="G11" s="159" t="str">
        <f>IF('AM009_MPS(input_separate)'!G11="","",'AM009_MPS(input_separate)'!G11)</f>
        <v/>
      </c>
      <c r="H11" s="159">
        <f>IF('AM009_MPS(input_separate)'!H11="","",'AM009_MPS(input_separate)'!H11)</f>
        <v>0</v>
      </c>
      <c r="I11" s="159">
        <f>IF('AM009_MPS(input_separate)'!I11="","",'AM009_MPS(input_separate)'!I11)</f>
        <v>0</v>
      </c>
      <c r="J11" s="159" t="str">
        <f>IF('AM009_MPS(input_separate)'!J11="","",'AM009_MPS(input_separate)'!J11)</f>
        <v>-</v>
      </c>
      <c r="K11" s="161" t="str">
        <f>IF('AM009_MPS(input_separate)'!K11="","",'AM009_MPS(input_separate)'!K11)</f>
        <v>-</v>
      </c>
      <c r="L11" s="206" t="str">
        <f>IF('AM009_MPS(input_separate)'!L11="","",'AM009_MPS(input_separate)'!L11)</f>
        <v>-</v>
      </c>
      <c r="M11" s="205" t="str">
        <f>IF('AM009_MPS(input_separate)'!M11="","",'AM009_MPS(input_separate)'!M11)</f>
        <v>-</v>
      </c>
      <c r="N11" s="161">
        <f t="shared" ref="N11:N19" si="0">IF(ISERROR(D11*SMALL(G11:J11,COUNTIF(G11:J11,0)+1)),0,D11*SMALL(G11:J11,COUNTIF(G11:J11,0)+1))</f>
        <v>0</v>
      </c>
    </row>
    <row r="12" spans="1:14" ht="20.100000000000001" customHeight="1">
      <c r="B12" s="270"/>
      <c r="C12" s="149">
        <v>3</v>
      </c>
      <c r="D12" s="156"/>
      <c r="E12" s="156"/>
      <c r="F12" s="156"/>
      <c r="G12" s="159" t="str">
        <f>IF('AM009_MPS(input_separate)'!G12="","",'AM009_MPS(input_separate)'!G12)</f>
        <v/>
      </c>
      <c r="H12" s="159">
        <f>IF('AM009_MPS(input_separate)'!H12="","",'AM009_MPS(input_separate)'!H12)</f>
        <v>0</v>
      </c>
      <c r="I12" s="159">
        <f>IF('AM009_MPS(input_separate)'!I12="","",'AM009_MPS(input_separate)'!I12)</f>
        <v>0</v>
      </c>
      <c r="J12" s="159" t="str">
        <f>IF('AM009_MPS(input_separate)'!J12="","",'AM009_MPS(input_separate)'!J12)</f>
        <v>-</v>
      </c>
      <c r="K12" s="161" t="str">
        <f>IF('AM009_MPS(input_separate)'!K12="","",'AM009_MPS(input_separate)'!K12)</f>
        <v>-</v>
      </c>
      <c r="L12" s="206" t="str">
        <f>IF('AM009_MPS(input_separate)'!L12="","",'AM009_MPS(input_separate)'!L12)</f>
        <v>-</v>
      </c>
      <c r="M12" s="205" t="str">
        <f>IF('AM009_MPS(input_separate)'!M12="","",'AM009_MPS(input_separate)'!M12)</f>
        <v>-</v>
      </c>
      <c r="N12" s="161">
        <f t="shared" si="0"/>
        <v>0</v>
      </c>
    </row>
    <row r="13" spans="1:14" ht="20.100000000000001" customHeight="1">
      <c r="B13" s="270"/>
      <c r="C13" s="149">
        <v>4</v>
      </c>
      <c r="D13" s="156"/>
      <c r="E13" s="156"/>
      <c r="F13" s="156"/>
      <c r="G13" s="159" t="str">
        <f>IF('AM009_MPS(input_separate)'!G13="","",'AM009_MPS(input_separate)'!G13)</f>
        <v/>
      </c>
      <c r="H13" s="159">
        <f>IF('AM009_MPS(input_separate)'!H13="","",'AM009_MPS(input_separate)'!H13)</f>
        <v>0</v>
      </c>
      <c r="I13" s="159">
        <f>IF('AM009_MPS(input_separate)'!I13="","",'AM009_MPS(input_separate)'!I13)</f>
        <v>0</v>
      </c>
      <c r="J13" s="159" t="str">
        <f>IF('AM009_MPS(input_separate)'!J13="","",'AM009_MPS(input_separate)'!J13)</f>
        <v>-</v>
      </c>
      <c r="K13" s="161" t="str">
        <f>IF('AM009_MPS(input_separate)'!K13="","",'AM009_MPS(input_separate)'!K13)</f>
        <v>-</v>
      </c>
      <c r="L13" s="206" t="str">
        <f>IF('AM009_MPS(input_separate)'!L13="","",'AM009_MPS(input_separate)'!L13)</f>
        <v>-</v>
      </c>
      <c r="M13" s="205" t="str">
        <f>IF('AM009_MPS(input_separate)'!M13="","",'AM009_MPS(input_separate)'!M13)</f>
        <v>-</v>
      </c>
      <c r="N13" s="161">
        <f t="shared" si="0"/>
        <v>0</v>
      </c>
    </row>
    <row r="14" spans="1:14" ht="20.100000000000001" customHeight="1">
      <c r="B14" s="270"/>
      <c r="C14" s="149">
        <v>5</v>
      </c>
      <c r="D14" s="156"/>
      <c r="E14" s="156"/>
      <c r="F14" s="156"/>
      <c r="G14" s="159" t="str">
        <f>IF('AM009_MPS(input_separate)'!G14="","",'AM009_MPS(input_separate)'!G14)</f>
        <v/>
      </c>
      <c r="H14" s="159">
        <f>IF('AM009_MPS(input_separate)'!H14="","",'AM009_MPS(input_separate)'!H14)</f>
        <v>0</v>
      </c>
      <c r="I14" s="159">
        <f>IF('AM009_MPS(input_separate)'!I14="","",'AM009_MPS(input_separate)'!I14)</f>
        <v>0</v>
      </c>
      <c r="J14" s="159" t="str">
        <f>IF('AM009_MPS(input_separate)'!J14="","",'AM009_MPS(input_separate)'!J14)</f>
        <v>-</v>
      </c>
      <c r="K14" s="161" t="str">
        <f>IF('AM009_MPS(input_separate)'!K14="","",'AM009_MPS(input_separate)'!K14)</f>
        <v>-</v>
      </c>
      <c r="L14" s="206" t="str">
        <f>IF('AM009_MPS(input_separate)'!L14="","",'AM009_MPS(input_separate)'!L14)</f>
        <v>-</v>
      </c>
      <c r="M14" s="205" t="str">
        <f>IF('AM009_MPS(input_separate)'!M14="","",'AM009_MPS(input_separate)'!M14)</f>
        <v>-</v>
      </c>
      <c r="N14" s="161">
        <f t="shared" si="0"/>
        <v>0</v>
      </c>
    </row>
    <row r="15" spans="1:14" ht="20.100000000000001" customHeight="1">
      <c r="B15" s="270"/>
      <c r="C15" s="149">
        <v>6</v>
      </c>
      <c r="D15" s="156"/>
      <c r="E15" s="156"/>
      <c r="F15" s="156"/>
      <c r="G15" s="159" t="str">
        <f>IF('AM009_MPS(input_separate)'!G15="","",'AM009_MPS(input_separate)'!G15)</f>
        <v/>
      </c>
      <c r="H15" s="159">
        <f>IF('AM009_MPS(input_separate)'!H15="","",'AM009_MPS(input_separate)'!H15)</f>
        <v>0</v>
      </c>
      <c r="I15" s="159">
        <f>IF('AM009_MPS(input_separate)'!I15="","",'AM009_MPS(input_separate)'!I15)</f>
        <v>0</v>
      </c>
      <c r="J15" s="159" t="str">
        <f>IF('AM009_MPS(input_separate)'!J15="","",'AM009_MPS(input_separate)'!J15)</f>
        <v>-</v>
      </c>
      <c r="K15" s="161" t="str">
        <f>IF('AM009_MPS(input_separate)'!K15="","",'AM009_MPS(input_separate)'!K15)</f>
        <v>-</v>
      </c>
      <c r="L15" s="206" t="str">
        <f>IF('AM009_MPS(input_separate)'!L15="","",'AM009_MPS(input_separate)'!L15)</f>
        <v>-</v>
      </c>
      <c r="M15" s="205" t="str">
        <f>IF('AM009_MPS(input_separate)'!M15="","",'AM009_MPS(input_separate)'!M15)</f>
        <v>-</v>
      </c>
      <c r="N15" s="161">
        <f t="shared" si="0"/>
        <v>0</v>
      </c>
    </row>
    <row r="16" spans="1:14" ht="20.100000000000001" customHeight="1">
      <c r="B16" s="270"/>
      <c r="C16" s="149">
        <v>7</v>
      </c>
      <c r="D16" s="156"/>
      <c r="E16" s="156"/>
      <c r="F16" s="156"/>
      <c r="G16" s="159" t="str">
        <f>IF('AM009_MPS(input_separate)'!G16="","",'AM009_MPS(input_separate)'!G16)</f>
        <v/>
      </c>
      <c r="H16" s="159">
        <f>IF('AM009_MPS(input_separate)'!H16="","",'AM009_MPS(input_separate)'!H16)</f>
        <v>0</v>
      </c>
      <c r="I16" s="159">
        <f>IF('AM009_MPS(input_separate)'!I16="","",'AM009_MPS(input_separate)'!I16)</f>
        <v>0</v>
      </c>
      <c r="J16" s="159" t="str">
        <f>IF('AM009_MPS(input_separate)'!J16="","",'AM009_MPS(input_separate)'!J16)</f>
        <v>-</v>
      </c>
      <c r="K16" s="161" t="str">
        <f>IF('AM009_MPS(input_separate)'!K16="","",'AM009_MPS(input_separate)'!K16)</f>
        <v>-</v>
      </c>
      <c r="L16" s="206" t="str">
        <f>IF('AM009_MPS(input_separate)'!L16="","",'AM009_MPS(input_separate)'!L16)</f>
        <v>-</v>
      </c>
      <c r="M16" s="205" t="str">
        <f>IF('AM009_MPS(input_separate)'!M16="","",'AM009_MPS(input_separate)'!M16)</f>
        <v>-</v>
      </c>
      <c r="N16" s="161">
        <f t="shared" si="0"/>
        <v>0</v>
      </c>
    </row>
    <row r="17" spans="1:16" ht="20.100000000000001" customHeight="1">
      <c r="B17" s="270"/>
      <c r="C17" s="149">
        <v>8</v>
      </c>
      <c r="D17" s="156"/>
      <c r="E17" s="156"/>
      <c r="F17" s="156"/>
      <c r="G17" s="159" t="str">
        <f>IF('AM009_MPS(input_separate)'!G17="","",'AM009_MPS(input_separate)'!G17)</f>
        <v/>
      </c>
      <c r="H17" s="159">
        <f>IF('AM009_MPS(input_separate)'!H17="","",'AM009_MPS(input_separate)'!H17)</f>
        <v>0</v>
      </c>
      <c r="I17" s="159">
        <f>IF('AM009_MPS(input_separate)'!I17="","",'AM009_MPS(input_separate)'!I17)</f>
        <v>0</v>
      </c>
      <c r="J17" s="159" t="str">
        <f>IF('AM009_MPS(input_separate)'!J17="","",'AM009_MPS(input_separate)'!J17)</f>
        <v>-</v>
      </c>
      <c r="K17" s="161" t="str">
        <f>IF('AM009_MPS(input_separate)'!K17="","",'AM009_MPS(input_separate)'!K17)</f>
        <v>-</v>
      </c>
      <c r="L17" s="206" t="str">
        <f>IF('AM009_MPS(input_separate)'!L17="","",'AM009_MPS(input_separate)'!L17)</f>
        <v>-</v>
      </c>
      <c r="M17" s="205" t="str">
        <f>IF('AM009_MPS(input_separate)'!M17="","",'AM009_MPS(input_separate)'!M17)</f>
        <v>-</v>
      </c>
      <c r="N17" s="161">
        <f t="shared" si="0"/>
        <v>0</v>
      </c>
    </row>
    <row r="18" spans="1:16" ht="20.100000000000001" customHeight="1">
      <c r="B18" s="270"/>
      <c r="C18" s="149">
        <v>9</v>
      </c>
      <c r="D18" s="156"/>
      <c r="E18" s="156"/>
      <c r="F18" s="156"/>
      <c r="G18" s="159" t="str">
        <f>IF('AM009_MPS(input_separate)'!G18="","",'AM009_MPS(input_separate)'!G18)</f>
        <v/>
      </c>
      <c r="H18" s="159">
        <f>IF('AM009_MPS(input_separate)'!H18="","",'AM009_MPS(input_separate)'!H18)</f>
        <v>0</v>
      </c>
      <c r="I18" s="159">
        <f>IF('AM009_MPS(input_separate)'!I18="","",'AM009_MPS(input_separate)'!I18)</f>
        <v>0</v>
      </c>
      <c r="J18" s="159" t="str">
        <f>IF('AM009_MPS(input_separate)'!J18="","",'AM009_MPS(input_separate)'!J18)</f>
        <v>-</v>
      </c>
      <c r="K18" s="161" t="str">
        <f>IF('AM009_MPS(input_separate)'!K18="","",'AM009_MPS(input_separate)'!K18)</f>
        <v>-</v>
      </c>
      <c r="L18" s="206" t="str">
        <f>IF('AM009_MPS(input_separate)'!L18="","",'AM009_MPS(input_separate)'!L18)</f>
        <v>-</v>
      </c>
      <c r="M18" s="205" t="str">
        <f>IF('AM009_MPS(input_separate)'!M18="","",'AM009_MPS(input_separate)'!M18)</f>
        <v>-</v>
      </c>
      <c r="N18" s="161">
        <f t="shared" si="0"/>
        <v>0</v>
      </c>
    </row>
    <row r="19" spans="1:16" ht="20.100000000000001" customHeight="1">
      <c r="B19" s="270"/>
      <c r="C19" s="149">
        <v>10</v>
      </c>
      <c r="D19" s="156"/>
      <c r="E19" s="156"/>
      <c r="F19" s="156"/>
      <c r="G19" s="159" t="str">
        <f>IF('AM009_MPS(input_separate)'!G19="","",'AM009_MPS(input_separate)'!G19)</f>
        <v/>
      </c>
      <c r="H19" s="159">
        <f>IF('AM009_MPS(input_separate)'!H19="","",'AM009_MPS(input_separate)'!H19)</f>
        <v>0</v>
      </c>
      <c r="I19" s="159">
        <f>IF('AM009_MPS(input_separate)'!I19="","",'AM009_MPS(input_separate)'!I19)</f>
        <v>0</v>
      </c>
      <c r="J19" s="159" t="str">
        <f>IF('AM009_MPS(input_separate)'!J19="","",'AM009_MPS(input_separate)'!J19)</f>
        <v>-</v>
      </c>
      <c r="K19" s="161" t="str">
        <f>IF('AM009_MPS(input_separate)'!K19="","",'AM009_MPS(input_separate)'!K19)</f>
        <v>-</v>
      </c>
      <c r="L19" s="206" t="str">
        <f>IF('AM009_MPS(input_separate)'!L19="","",'AM009_MPS(input_separate)'!L19)</f>
        <v>-</v>
      </c>
      <c r="M19" s="205" t="str">
        <f>IF('AM009_MPS(input_separate)'!M19="","",'AM009_MPS(input_separate)'!M19)</f>
        <v>-</v>
      </c>
      <c r="N19" s="161">
        <f t="shared" si="0"/>
        <v>0</v>
      </c>
    </row>
    <row r="20" spans="1:16" ht="20.100000000000001" customHeight="1">
      <c r="B20" s="155" t="s">
        <v>124</v>
      </c>
      <c r="C20" s="163" t="s">
        <v>121</v>
      </c>
      <c r="D20" s="164" t="s">
        <v>121</v>
      </c>
      <c r="E20" s="164"/>
      <c r="F20" s="164"/>
      <c r="G20" s="163" t="s">
        <v>121</v>
      </c>
      <c r="H20" s="163" t="s">
        <v>121</v>
      </c>
      <c r="I20" s="163" t="s">
        <v>121</v>
      </c>
      <c r="J20" s="163" t="s">
        <v>121</v>
      </c>
      <c r="K20" s="163" t="s">
        <v>121</v>
      </c>
      <c r="L20" s="163"/>
      <c r="M20" s="163" t="s">
        <v>121</v>
      </c>
      <c r="N20" s="165">
        <f>SUM(N10:N19)</f>
        <v>0</v>
      </c>
    </row>
    <row r="22" spans="1:16" ht="15">
      <c r="A22" s="58" t="s">
        <v>298</v>
      </c>
      <c r="B22" s="58"/>
      <c r="C22" s="1"/>
      <c r="D22" s="1"/>
      <c r="E22" s="1"/>
      <c r="F22" s="1"/>
      <c r="G22" s="1"/>
      <c r="H22" s="1"/>
      <c r="I22" s="1"/>
      <c r="J22" s="1"/>
      <c r="K22" s="1"/>
      <c r="L22" s="1"/>
      <c r="M22" s="1"/>
      <c r="N22" s="1"/>
      <c r="O22" s="1"/>
      <c r="P22" s="1"/>
    </row>
    <row r="23" spans="1:16" ht="43.5" customHeight="1">
      <c r="A23" s="58"/>
      <c r="B23" s="211" t="s">
        <v>243</v>
      </c>
      <c r="C23" s="136" t="s">
        <v>244</v>
      </c>
      <c r="D23" s="286" t="s">
        <v>172</v>
      </c>
      <c r="E23" s="281"/>
      <c r="F23" s="287"/>
      <c r="G23" s="283" t="s">
        <v>173</v>
      </c>
      <c r="H23" s="284"/>
      <c r="I23" s="284"/>
      <c r="J23" s="284"/>
      <c r="K23" s="284"/>
      <c r="L23" s="284"/>
      <c r="M23" s="285"/>
      <c r="N23" s="136" t="s">
        <v>296</v>
      </c>
    </row>
    <row r="24" spans="1:16" ht="20.100000000000001" customHeight="1">
      <c r="A24" s="60"/>
      <c r="B24" s="211"/>
      <c r="C24" s="149" t="s">
        <v>247</v>
      </c>
      <c r="D24" s="238" t="s">
        <v>190</v>
      </c>
      <c r="E24" s="269"/>
      <c r="F24" s="239"/>
      <c r="G24" s="238" t="s">
        <v>209</v>
      </c>
      <c r="H24" s="269"/>
      <c r="I24" s="239"/>
      <c r="J24" s="238" t="s">
        <v>216</v>
      </c>
      <c r="K24" s="269"/>
      <c r="L24" s="269"/>
      <c r="M24" s="239"/>
      <c r="N24" s="149" t="s">
        <v>263</v>
      </c>
    </row>
    <row r="25" spans="1:16" ht="120" customHeight="1">
      <c r="A25" s="1"/>
      <c r="B25" s="153" t="s">
        <v>16</v>
      </c>
      <c r="C25" s="138" t="s">
        <v>249</v>
      </c>
      <c r="D25" s="252" t="s">
        <v>264</v>
      </c>
      <c r="E25" s="274"/>
      <c r="F25" s="253"/>
      <c r="G25" s="252" t="s">
        <v>265</v>
      </c>
      <c r="H25" s="274"/>
      <c r="I25" s="253"/>
      <c r="J25" s="252" t="s">
        <v>217</v>
      </c>
      <c r="K25" s="275"/>
      <c r="L25" s="275"/>
      <c r="M25" s="276"/>
      <c r="N25" s="138" t="s">
        <v>266</v>
      </c>
    </row>
    <row r="26" spans="1:16" ht="30" customHeight="1">
      <c r="B26" s="155" t="s">
        <v>120</v>
      </c>
      <c r="C26" s="149" t="s">
        <v>121</v>
      </c>
      <c r="D26" s="277" t="s">
        <v>267</v>
      </c>
      <c r="E26" s="278"/>
      <c r="F26" s="279"/>
      <c r="G26" s="277" t="s">
        <v>268</v>
      </c>
      <c r="H26" s="278"/>
      <c r="I26" s="279"/>
      <c r="J26" s="238" t="s">
        <v>89</v>
      </c>
      <c r="K26" s="269"/>
      <c r="L26" s="269"/>
      <c r="M26" s="239"/>
      <c r="N26" s="149" t="s">
        <v>122</v>
      </c>
    </row>
    <row r="27" spans="1:16" ht="20.100000000000001" customHeight="1">
      <c r="B27" s="270" t="s">
        <v>297</v>
      </c>
      <c r="C27" s="149">
        <v>1</v>
      </c>
      <c r="D27" s="257"/>
      <c r="E27" s="258"/>
      <c r="F27" s="259"/>
      <c r="G27" s="260">
        <f>IF('AM009_MPS(input_separate)'!G27="","",'AM009_MPS(input_separate)'!G27)</f>
        <v>89</v>
      </c>
      <c r="H27" s="261" t="str">
        <f>IF('AM009_MPS(input_separate)'!H27="","",'AM009_MPS(input_separate)'!H27)</f>
        <v/>
      </c>
      <c r="I27" s="262" t="str">
        <f>IF('AM009_MPS(input_separate)'!I27="","",'AM009_MPS(input_separate)'!I27)</f>
        <v/>
      </c>
      <c r="J27" s="263">
        <f>IF('AM009_MPS(input_separate)'!J27="","",'AM009_MPS(input_separate)'!J27)</f>
        <v>5.4300000000000001E-2</v>
      </c>
      <c r="K27" s="264" t="str">
        <f>IF('AM009_MPS(input_separate)'!K27="","",'AM009_MPS(input_separate)'!K27)</f>
        <v/>
      </c>
      <c r="L27" s="264" t="str">
        <f>IF('AM009_MPS(input_separate)'!L27="","",'AM009_MPS(input_separate)'!L27)</f>
        <v/>
      </c>
      <c r="M27" s="265" t="str">
        <f>IF('AM009_MPS(input_separate)'!M27="","",'AM009_MPS(input_separate)'!M27)</f>
        <v/>
      </c>
      <c r="N27" s="161">
        <f t="shared" ref="N27:N36" si="1">IF(ISERROR(D27*(100/G27)*J27),0,D27*(100/G27)*J27)</f>
        <v>0</v>
      </c>
    </row>
    <row r="28" spans="1:16" ht="20.100000000000001" customHeight="1">
      <c r="B28" s="270"/>
      <c r="C28" s="149">
        <v>2</v>
      </c>
      <c r="D28" s="257"/>
      <c r="E28" s="258"/>
      <c r="F28" s="259"/>
      <c r="G28" s="260">
        <f>IF('AM009_MPS(input_separate)'!G28="","",'AM009_MPS(input_separate)'!G28)</f>
        <v>89</v>
      </c>
      <c r="H28" s="261" t="str">
        <f>IF('AM009_MPS(input_separate)'!H28="","",'AM009_MPS(input_separate)'!H28)</f>
        <v/>
      </c>
      <c r="I28" s="262" t="str">
        <f>IF('AM009_MPS(input_separate)'!I28="","",'AM009_MPS(input_separate)'!I28)</f>
        <v/>
      </c>
      <c r="J28" s="263">
        <f>IF('AM009_MPS(input_separate)'!J28="","",'AM009_MPS(input_separate)'!J28)</f>
        <v>5.4300000000000001E-2</v>
      </c>
      <c r="K28" s="264" t="str">
        <f>IF('AM009_MPS(input_separate)'!K28="","",'AM009_MPS(input_separate)'!K28)</f>
        <v/>
      </c>
      <c r="L28" s="264" t="str">
        <f>IF('AM009_MPS(input_separate)'!L28="","",'AM009_MPS(input_separate)'!L28)</f>
        <v/>
      </c>
      <c r="M28" s="265" t="str">
        <f>IF('AM009_MPS(input_separate)'!M28="","",'AM009_MPS(input_separate)'!M28)</f>
        <v/>
      </c>
      <c r="N28" s="161">
        <f t="shared" si="1"/>
        <v>0</v>
      </c>
    </row>
    <row r="29" spans="1:16" ht="20.100000000000001" customHeight="1">
      <c r="B29" s="270"/>
      <c r="C29" s="149">
        <v>3</v>
      </c>
      <c r="D29" s="257"/>
      <c r="E29" s="258"/>
      <c r="F29" s="259"/>
      <c r="G29" s="260">
        <f>IF('AM009_MPS(input_separate)'!G29="","",'AM009_MPS(input_separate)'!G29)</f>
        <v>89</v>
      </c>
      <c r="H29" s="261" t="str">
        <f>IF('AM009_MPS(input_separate)'!H29="","",'AM009_MPS(input_separate)'!H29)</f>
        <v/>
      </c>
      <c r="I29" s="262" t="str">
        <f>IF('AM009_MPS(input_separate)'!I29="","",'AM009_MPS(input_separate)'!I29)</f>
        <v/>
      </c>
      <c r="J29" s="263">
        <f>IF('AM009_MPS(input_separate)'!J29="","",'AM009_MPS(input_separate)'!J29)</f>
        <v>5.4300000000000001E-2</v>
      </c>
      <c r="K29" s="264" t="str">
        <f>IF('AM009_MPS(input_separate)'!K29="","",'AM009_MPS(input_separate)'!K29)</f>
        <v/>
      </c>
      <c r="L29" s="264" t="str">
        <f>IF('AM009_MPS(input_separate)'!L29="","",'AM009_MPS(input_separate)'!L29)</f>
        <v/>
      </c>
      <c r="M29" s="265" t="str">
        <f>IF('AM009_MPS(input_separate)'!M29="","",'AM009_MPS(input_separate)'!M29)</f>
        <v/>
      </c>
      <c r="N29" s="161">
        <f t="shared" si="1"/>
        <v>0</v>
      </c>
    </row>
    <row r="30" spans="1:16" ht="20.100000000000001" customHeight="1">
      <c r="B30" s="270"/>
      <c r="C30" s="149">
        <v>4</v>
      </c>
      <c r="D30" s="257"/>
      <c r="E30" s="258"/>
      <c r="F30" s="259"/>
      <c r="G30" s="260">
        <f>IF('AM009_MPS(input_separate)'!G30="","",'AM009_MPS(input_separate)'!G30)</f>
        <v>89</v>
      </c>
      <c r="H30" s="261" t="str">
        <f>IF('AM009_MPS(input_separate)'!H30="","",'AM009_MPS(input_separate)'!H30)</f>
        <v/>
      </c>
      <c r="I30" s="262" t="str">
        <f>IF('AM009_MPS(input_separate)'!I30="","",'AM009_MPS(input_separate)'!I30)</f>
        <v/>
      </c>
      <c r="J30" s="263">
        <f>IF('AM009_MPS(input_separate)'!J30="","",'AM009_MPS(input_separate)'!J30)</f>
        <v>5.4300000000000001E-2</v>
      </c>
      <c r="K30" s="264" t="str">
        <f>IF('AM009_MPS(input_separate)'!K30="","",'AM009_MPS(input_separate)'!K30)</f>
        <v/>
      </c>
      <c r="L30" s="264" t="str">
        <f>IF('AM009_MPS(input_separate)'!L30="","",'AM009_MPS(input_separate)'!L30)</f>
        <v/>
      </c>
      <c r="M30" s="265" t="str">
        <f>IF('AM009_MPS(input_separate)'!M30="","",'AM009_MPS(input_separate)'!M30)</f>
        <v/>
      </c>
      <c r="N30" s="161">
        <f t="shared" si="1"/>
        <v>0</v>
      </c>
    </row>
    <row r="31" spans="1:16" ht="20.100000000000001" customHeight="1">
      <c r="B31" s="270"/>
      <c r="C31" s="149">
        <v>5</v>
      </c>
      <c r="D31" s="257"/>
      <c r="E31" s="258"/>
      <c r="F31" s="259"/>
      <c r="G31" s="260">
        <f>IF('AM009_MPS(input_separate)'!G31="","",'AM009_MPS(input_separate)'!G31)</f>
        <v>89</v>
      </c>
      <c r="H31" s="261" t="str">
        <f>IF('AM009_MPS(input_separate)'!H31="","",'AM009_MPS(input_separate)'!H31)</f>
        <v/>
      </c>
      <c r="I31" s="262" t="str">
        <f>IF('AM009_MPS(input_separate)'!I31="","",'AM009_MPS(input_separate)'!I31)</f>
        <v/>
      </c>
      <c r="J31" s="263">
        <f>IF('AM009_MPS(input_separate)'!J31="","",'AM009_MPS(input_separate)'!J31)</f>
        <v>5.4300000000000001E-2</v>
      </c>
      <c r="K31" s="264" t="str">
        <f>IF('AM009_MPS(input_separate)'!K31="","",'AM009_MPS(input_separate)'!K31)</f>
        <v/>
      </c>
      <c r="L31" s="264" t="str">
        <f>IF('AM009_MPS(input_separate)'!L31="","",'AM009_MPS(input_separate)'!L31)</f>
        <v/>
      </c>
      <c r="M31" s="265" t="str">
        <f>IF('AM009_MPS(input_separate)'!M31="","",'AM009_MPS(input_separate)'!M31)</f>
        <v/>
      </c>
      <c r="N31" s="161">
        <f t="shared" si="1"/>
        <v>0</v>
      </c>
    </row>
    <row r="32" spans="1:16" ht="20.100000000000001" customHeight="1">
      <c r="B32" s="270"/>
      <c r="C32" s="149">
        <v>6</v>
      </c>
      <c r="D32" s="257"/>
      <c r="E32" s="258"/>
      <c r="F32" s="259"/>
      <c r="G32" s="260">
        <f>IF('AM009_MPS(input_separate)'!G32="","",'AM009_MPS(input_separate)'!G32)</f>
        <v>89</v>
      </c>
      <c r="H32" s="261" t="str">
        <f>IF('AM009_MPS(input_separate)'!H32="","",'AM009_MPS(input_separate)'!H32)</f>
        <v/>
      </c>
      <c r="I32" s="262" t="str">
        <f>IF('AM009_MPS(input_separate)'!I32="","",'AM009_MPS(input_separate)'!I32)</f>
        <v/>
      </c>
      <c r="J32" s="263">
        <f>IF('AM009_MPS(input_separate)'!J32="","",'AM009_MPS(input_separate)'!J32)</f>
        <v>5.4300000000000001E-2</v>
      </c>
      <c r="K32" s="264" t="str">
        <f>IF('AM009_MPS(input_separate)'!K32="","",'AM009_MPS(input_separate)'!K32)</f>
        <v/>
      </c>
      <c r="L32" s="264" t="str">
        <f>IF('AM009_MPS(input_separate)'!L32="","",'AM009_MPS(input_separate)'!L32)</f>
        <v/>
      </c>
      <c r="M32" s="265" t="str">
        <f>IF('AM009_MPS(input_separate)'!M32="","",'AM009_MPS(input_separate)'!M32)</f>
        <v/>
      </c>
      <c r="N32" s="161">
        <f t="shared" si="1"/>
        <v>0</v>
      </c>
    </row>
    <row r="33" spans="2:14" ht="20.100000000000001" customHeight="1">
      <c r="B33" s="270"/>
      <c r="C33" s="149">
        <v>7</v>
      </c>
      <c r="D33" s="257"/>
      <c r="E33" s="258"/>
      <c r="F33" s="259"/>
      <c r="G33" s="260">
        <f>IF('AM009_MPS(input_separate)'!G33="","",'AM009_MPS(input_separate)'!G33)</f>
        <v>89</v>
      </c>
      <c r="H33" s="261" t="str">
        <f>IF('AM009_MPS(input_separate)'!H33="","",'AM009_MPS(input_separate)'!H33)</f>
        <v/>
      </c>
      <c r="I33" s="262" t="str">
        <f>IF('AM009_MPS(input_separate)'!I33="","",'AM009_MPS(input_separate)'!I33)</f>
        <v/>
      </c>
      <c r="J33" s="263">
        <f>IF('AM009_MPS(input_separate)'!J33="","",'AM009_MPS(input_separate)'!J33)</f>
        <v>5.4300000000000001E-2</v>
      </c>
      <c r="K33" s="264" t="str">
        <f>IF('AM009_MPS(input_separate)'!K33="","",'AM009_MPS(input_separate)'!K33)</f>
        <v/>
      </c>
      <c r="L33" s="264" t="str">
        <f>IF('AM009_MPS(input_separate)'!L33="","",'AM009_MPS(input_separate)'!L33)</f>
        <v/>
      </c>
      <c r="M33" s="265" t="str">
        <f>IF('AM009_MPS(input_separate)'!M33="","",'AM009_MPS(input_separate)'!M33)</f>
        <v/>
      </c>
      <c r="N33" s="161">
        <f t="shared" si="1"/>
        <v>0</v>
      </c>
    </row>
    <row r="34" spans="2:14" ht="20.100000000000001" customHeight="1">
      <c r="B34" s="270"/>
      <c r="C34" s="149">
        <v>8</v>
      </c>
      <c r="D34" s="257"/>
      <c r="E34" s="258"/>
      <c r="F34" s="259"/>
      <c r="G34" s="260">
        <f>IF('AM009_MPS(input_separate)'!G34="","",'AM009_MPS(input_separate)'!G34)</f>
        <v>89</v>
      </c>
      <c r="H34" s="261" t="str">
        <f>IF('AM009_MPS(input_separate)'!H34="","",'AM009_MPS(input_separate)'!H34)</f>
        <v/>
      </c>
      <c r="I34" s="262" t="str">
        <f>IF('AM009_MPS(input_separate)'!I34="","",'AM009_MPS(input_separate)'!I34)</f>
        <v/>
      </c>
      <c r="J34" s="263">
        <f>IF('AM009_MPS(input_separate)'!J34="","",'AM009_MPS(input_separate)'!J34)</f>
        <v>5.4300000000000001E-2</v>
      </c>
      <c r="K34" s="264" t="str">
        <f>IF('AM009_MPS(input_separate)'!K34="","",'AM009_MPS(input_separate)'!K34)</f>
        <v/>
      </c>
      <c r="L34" s="264" t="str">
        <f>IF('AM009_MPS(input_separate)'!L34="","",'AM009_MPS(input_separate)'!L34)</f>
        <v/>
      </c>
      <c r="M34" s="265" t="str">
        <f>IF('AM009_MPS(input_separate)'!M34="","",'AM009_MPS(input_separate)'!M34)</f>
        <v/>
      </c>
      <c r="N34" s="161">
        <f t="shared" si="1"/>
        <v>0</v>
      </c>
    </row>
    <row r="35" spans="2:14" ht="20.100000000000001" customHeight="1">
      <c r="B35" s="270"/>
      <c r="C35" s="149">
        <v>9</v>
      </c>
      <c r="D35" s="257"/>
      <c r="E35" s="258"/>
      <c r="F35" s="259"/>
      <c r="G35" s="260">
        <f>IF('AM009_MPS(input_separate)'!G35="","",'AM009_MPS(input_separate)'!G35)</f>
        <v>89</v>
      </c>
      <c r="H35" s="261" t="str">
        <f>IF('AM009_MPS(input_separate)'!H35="","",'AM009_MPS(input_separate)'!H35)</f>
        <v/>
      </c>
      <c r="I35" s="262" t="str">
        <f>IF('AM009_MPS(input_separate)'!I35="","",'AM009_MPS(input_separate)'!I35)</f>
        <v/>
      </c>
      <c r="J35" s="263">
        <f>IF('AM009_MPS(input_separate)'!J35="","",'AM009_MPS(input_separate)'!J35)</f>
        <v>5.4300000000000001E-2</v>
      </c>
      <c r="K35" s="264" t="str">
        <f>IF('AM009_MPS(input_separate)'!K35="","",'AM009_MPS(input_separate)'!K35)</f>
        <v/>
      </c>
      <c r="L35" s="264" t="str">
        <f>IF('AM009_MPS(input_separate)'!L35="","",'AM009_MPS(input_separate)'!L35)</f>
        <v/>
      </c>
      <c r="M35" s="265" t="str">
        <f>IF('AM009_MPS(input_separate)'!M35="","",'AM009_MPS(input_separate)'!M35)</f>
        <v/>
      </c>
      <c r="N35" s="161">
        <f t="shared" si="1"/>
        <v>0</v>
      </c>
    </row>
    <row r="36" spans="2:14" ht="20.100000000000001" customHeight="1">
      <c r="B36" s="270"/>
      <c r="C36" s="149">
        <v>10</v>
      </c>
      <c r="D36" s="257"/>
      <c r="E36" s="258"/>
      <c r="F36" s="259"/>
      <c r="G36" s="260">
        <f>IF('AM009_MPS(input_separate)'!G36="","",'AM009_MPS(input_separate)'!G36)</f>
        <v>89</v>
      </c>
      <c r="H36" s="261" t="str">
        <f>IF('AM009_MPS(input_separate)'!H36="","",'AM009_MPS(input_separate)'!H36)</f>
        <v/>
      </c>
      <c r="I36" s="262" t="str">
        <f>IF('AM009_MPS(input_separate)'!I36="","",'AM009_MPS(input_separate)'!I36)</f>
        <v/>
      </c>
      <c r="J36" s="263">
        <f>IF('AM009_MPS(input_separate)'!J36="","",'AM009_MPS(input_separate)'!J36)</f>
        <v>5.4300000000000001E-2</v>
      </c>
      <c r="K36" s="264" t="str">
        <f>IF('AM009_MPS(input_separate)'!K36="","",'AM009_MPS(input_separate)'!K36)</f>
        <v/>
      </c>
      <c r="L36" s="264" t="str">
        <f>IF('AM009_MPS(input_separate)'!L36="","",'AM009_MPS(input_separate)'!L36)</f>
        <v/>
      </c>
      <c r="M36" s="265" t="str">
        <f>IF('AM009_MPS(input_separate)'!M36="","",'AM009_MPS(input_separate)'!M36)</f>
        <v/>
      </c>
      <c r="N36" s="161">
        <f t="shared" si="1"/>
        <v>0</v>
      </c>
    </row>
    <row r="37" spans="2:14" ht="20.100000000000001" customHeight="1">
      <c r="B37" s="155" t="s">
        <v>124</v>
      </c>
      <c r="C37" s="163" t="s">
        <v>121</v>
      </c>
      <c r="D37" s="266" t="s">
        <v>121</v>
      </c>
      <c r="E37" s="267"/>
      <c r="F37" s="268"/>
      <c r="G37" s="266" t="s">
        <v>121</v>
      </c>
      <c r="H37" s="267"/>
      <c r="I37" s="268"/>
      <c r="J37" s="238" t="s">
        <v>27</v>
      </c>
      <c r="K37" s="269"/>
      <c r="L37" s="269"/>
      <c r="M37" s="239"/>
      <c r="N37" s="165">
        <f>SUM(N27:N36)</f>
        <v>0</v>
      </c>
    </row>
  </sheetData>
  <sheetProtection password="C763" sheet="1" formatCells="0" formatRows="0"/>
  <mergeCells count="50">
    <mergeCell ref="B6:B7"/>
    <mergeCell ref="E6:F6"/>
    <mergeCell ref="G6:M6"/>
    <mergeCell ref="B10:B19"/>
    <mergeCell ref="B23:B24"/>
    <mergeCell ref="D23:F23"/>
    <mergeCell ref="G23:M23"/>
    <mergeCell ref="D24:F24"/>
    <mergeCell ref="G24:I24"/>
    <mergeCell ref="J24:M24"/>
    <mergeCell ref="D25:F25"/>
    <mergeCell ref="G25:I25"/>
    <mergeCell ref="J25:M25"/>
    <mergeCell ref="D26:F26"/>
    <mergeCell ref="G26:I26"/>
    <mergeCell ref="J26:M26"/>
    <mergeCell ref="B27:B36"/>
    <mergeCell ref="D27:F27"/>
    <mergeCell ref="G27:I27"/>
    <mergeCell ref="J27:M27"/>
    <mergeCell ref="D28:F28"/>
    <mergeCell ref="G28:I28"/>
    <mergeCell ref="J28:M28"/>
    <mergeCell ref="D29:F29"/>
    <mergeCell ref="G29:I29"/>
    <mergeCell ref="J29:M29"/>
    <mergeCell ref="D30:F30"/>
    <mergeCell ref="G30:I30"/>
    <mergeCell ref="J30:M30"/>
    <mergeCell ref="D31:F31"/>
    <mergeCell ref="G31:I31"/>
    <mergeCell ref="J31:M31"/>
    <mergeCell ref="D32:F32"/>
    <mergeCell ref="G32:I32"/>
    <mergeCell ref="J32:M32"/>
    <mergeCell ref="D33:F33"/>
    <mergeCell ref="G33:I33"/>
    <mergeCell ref="J33:M33"/>
    <mergeCell ref="D34:F34"/>
    <mergeCell ref="G34:I34"/>
    <mergeCell ref="J34:M34"/>
    <mergeCell ref="D35:F35"/>
    <mergeCell ref="G35:I35"/>
    <mergeCell ref="J35:M35"/>
    <mergeCell ref="D36:F36"/>
    <mergeCell ref="G36:I36"/>
    <mergeCell ref="J36:M36"/>
    <mergeCell ref="D37:F37"/>
    <mergeCell ref="G37:I37"/>
    <mergeCell ref="J37:M37"/>
  </mergeCells>
  <phoneticPr fontId="3"/>
  <pageMargins left="0.7" right="0.7" top="0.75" bottom="0.75" header="0.3" footer="0.3"/>
  <pageSetup paperSize="9"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185B-8E89-41E8-8ADD-6A6CA320C6A4}">
  <sheetPr>
    <tabColor theme="5" tint="0.39997558519241921"/>
  </sheetPr>
  <dimension ref="A1:K22"/>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6" width="15.625" style="1" customWidth="1"/>
    <col min="7" max="7" width="20.625" style="1" customWidth="1"/>
    <col min="8" max="8" width="15.625" style="1" customWidth="1"/>
    <col min="9" max="9" width="15.625" style="5" customWidth="1"/>
    <col min="10" max="16384" width="9" style="1"/>
  </cols>
  <sheetData>
    <row r="1" spans="1:11">
      <c r="I1" s="14" t="str">
        <f>'AM009_MPS(input)'!K1</f>
        <v>Monitoring Spreadsheet: JCM_TH_AM009_ver01.0</v>
      </c>
    </row>
    <row r="2" spans="1:11" ht="18" customHeight="1">
      <c r="I2" s="14" t="str">
        <f>'AM009_MPS(input)'!K2</f>
        <v>Reference Number: TH013</v>
      </c>
    </row>
    <row r="3" spans="1:11" ht="27.95" customHeight="1">
      <c r="A3" s="289" t="s">
        <v>181</v>
      </c>
      <c r="B3" s="289"/>
      <c r="C3" s="289"/>
      <c r="D3" s="289"/>
      <c r="E3" s="289"/>
      <c r="F3" s="289"/>
      <c r="G3" s="289"/>
      <c r="H3" s="289"/>
      <c r="I3" s="289"/>
    </row>
    <row r="4" spans="1:11" ht="11.25" customHeight="1"/>
    <row r="5" spans="1:11" ht="18.95" customHeight="1" thickBot="1">
      <c r="A5" s="166" t="s">
        <v>126</v>
      </c>
      <c r="B5" s="167"/>
      <c r="C5" s="167"/>
      <c r="D5" s="167"/>
      <c r="E5" s="168"/>
      <c r="F5" s="169" t="s">
        <v>127</v>
      </c>
      <c r="G5" s="170" t="s">
        <v>128</v>
      </c>
      <c r="H5" s="169" t="s">
        <v>18</v>
      </c>
      <c r="I5" s="171" t="s">
        <v>129</v>
      </c>
    </row>
    <row r="6" spans="1:11" ht="18.95" customHeight="1" thickBot="1">
      <c r="A6" s="172"/>
      <c r="B6" s="173" t="s">
        <v>130</v>
      </c>
      <c r="C6" s="173"/>
      <c r="D6" s="173"/>
      <c r="E6" s="173"/>
      <c r="F6" s="174" t="s">
        <v>269</v>
      </c>
      <c r="G6" s="175">
        <f>G10-G14</f>
        <v>0</v>
      </c>
      <c r="H6" s="176" t="s">
        <v>94</v>
      </c>
      <c r="I6" s="177" t="s">
        <v>132</v>
      </c>
    </row>
    <row r="7" spans="1:11" ht="18.95" customHeight="1">
      <c r="A7" s="166" t="s">
        <v>270</v>
      </c>
      <c r="B7" s="167"/>
      <c r="C7" s="167"/>
      <c r="D7" s="167"/>
      <c r="E7" s="168"/>
      <c r="F7" s="168"/>
      <c r="G7" s="178"/>
      <c r="H7" s="168"/>
      <c r="I7" s="169"/>
      <c r="J7" s="179"/>
      <c r="K7" s="179"/>
    </row>
    <row r="8" spans="1:11" ht="18.95" customHeight="1">
      <c r="A8" s="180"/>
      <c r="B8" s="181" t="s">
        <v>210</v>
      </c>
      <c r="C8" s="182"/>
      <c r="D8" s="182"/>
      <c r="E8" s="183"/>
      <c r="F8" s="177" t="s">
        <v>131</v>
      </c>
      <c r="G8" s="184">
        <f>F20</f>
        <v>89</v>
      </c>
      <c r="H8" s="185" t="s">
        <v>79</v>
      </c>
      <c r="I8" s="177" t="s">
        <v>271</v>
      </c>
    </row>
    <row r="9" spans="1:11" ht="18.95" customHeight="1" thickBot="1">
      <c r="A9" s="166" t="s">
        <v>272</v>
      </c>
      <c r="B9" s="168"/>
      <c r="C9" s="167"/>
      <c r="D9" s="169"/>
      <c r="E9" s="169"/>
      <c r="F9" s="169"/>
      <c r="G9" s="166"/>
      <c r="H9" s="168"/>
      <c r="I9" s="169"/>
    </row>
    <row r="10" spans="1:11" ht="18.95" customHeight="1" thickBot="1">
      <c r="A10" s="180"/>
      <c r="B10" s="186" t="s">
        <v>134</v>
      </c>
      <c r="C10" s="173"/>
      <c r="D10" s="173"/>
      <c r="E10" s="173"/>
      <c r="F10" s="174" t="s">
        <v>131</v>
      </c>
      <c r="G10" s="175">
        <f>SUM(G11:G12)</f>
        <v>0</v>
      </c>
      <c r="H10" s="176" t="s">
        <v>94</v>
      </c>
      <c r="I10" s="177" t="s">
        <v>135</v>
      </c>
    </row>
    <row r="11" spans="1:11" ht="39.950000000000003" customHeight="1">
      <c r="A11" s="180"/>
      <c r="B11" s="187"/>
      <c r="C11" s="290" t="s">
        <v>273</v>
      </c>
      <c r="D11" s="291"/>
      <c r="E11" s="292"/>
      <c r="F11" s="188" t="s">
        <v>131</v>
      </c>
      <c r="G11" s="189">
        <f>'AM009_MRS(input_separate)'!N20</f>
        <v>0</v>
      </c>
      <c r="H11" s="176" t="s">
        <v>94</v>
      </c>
      <c r="I11" s="188" t="s">
        <v>274</v>
      </c>
    </row>
    <row r="12" spans="1:11" ht="39.950000000000003" customHeight="1">
      <c r="A12" s="180"/>
      <c r="B12" s="187"/>
      <c r="C12" s="293" t="s">
        <v>275</v>
      </c>
      <c r="D12" s="294"/>
      <c r="E12" s="295"/>
      <c r="F12" s="188" t="s">
        <v>131</v>
      </c>
      <c r="G12" s="190">
        <f>'AM009_MRS(input_separate)'!N37</f>
        <v>0</v>
      </c>
      <c r="H12" s="176" t="s">
        <v>94</v>
      </c>
      <c r="I12" s="191" t="s">
        <v>276</v>
      </c>
    </row>
    <row r="13" spans="1:11" ht="18.95" customHeight="1" thickBot="1">
      <c r="A13" s="166" t="s">
        <v>277</v>
      </c>
      <c r="B13" s="167"/>
      <c r="C13" s="167"/>
      <c r="D13" s="167"/>
      <c r="E13" s="168"/>
      <c r="F13" s="169"/>
      <c r="G13" s="166"/>
      <c r="H13" s="168"/>
      <c r="I13" s="169"/>
    </row>
    <row r="14" spans="1:11" ht="18.95" customHeight="1" thickBot="1">
      <c r="A14" s="180"/>
      <c r="B14" s="186" t="s">
        <v>137</v>
      </c>
      <c r="C14" s="173"/>
      <c r="D14" s="173"/>
      <c r="E14" s="173"/>
      <c r="F14" s="174" t="s">
        <v>131</v>
      </c>
      <c r="G14" s="175">
        <f>G15*G16*G17</f>
        <v>0</v>
      </c>
      <c r="H14" s="176" t="s">
        <v>94</v>
      </c>
      <c r="I14" s="177" t="s">
        <v>278</v>
      </c>
    </row>
    <row r="15" spans="1:11" ht="39.950000000000003" customHeight="1">
      <c r="A15" s="180"/>
      <c r="B15" s="187"/>
      <c r="C15" s="290" t="s">
        <v>279</v>
      </c>
      <c r="D15" s="291"/>
      <c r="E15" s="292"/>
      <c r="F15" s="177" t="s">
        <v>280</v>
      </c>
      <c r="G15" s="192">
        <f>'AM009_MRS(input)'!F10</f>
        <v>0</v>
      </c>
      <c r="H15" s="193" t="s">
        <v>197</v>
      </c>
      <c r="I15" s="177" t="s">
        <v>281</v>
      </c>
    </row>
    <row r="16" spans="1:11" ht="39.950000000000003" customHeight="1">
      <c r="A16" s="180"/>
      <c r="B16" s="187"/>
      <c r="C16" s="290" t="s">
        <v>213</v>
      </c>
      <c r="D16" s="291"/>
      <c r="E16" s="292"/>
      <c r="F16" s="177" t="s">
        <v>280</v>
      </c>
      <c r="G16" s="194">
        <f>'AM009_MRS(input)'!F21</f>
        <v>3.4851E-2</v>
      </c>
      <c r="H16" s="195" t="s">
        <v>214</v>
      </c>
      <c r="I16" s="177" t="s">
        <v>282</v>
      </c>
    </row>
    <row r="17" spans="1:9" ht="39.950000000000003" customHeight="1">
      <c r="A17" s="172"/>
      <c r="B17" s="196"/>
      <c r="C17" s="290" t="s">
        <v>283</v>
      </c>
      <c r="D17" s="291"/>
      <c r="E17" s="292"/>
      <c r="F17" s="197" t="s">
        <v>280</v>
      </c>
      <c r="G17" s="198">
        <f>'AM009_MRS(input)'!F23</f>
        <v>5.8299999999999998E-2</v>
      </c>
      <c r="H17" s="199" t="s">
        <v>284</v>
      </c>
      <c r="I17" s="177" t="s">
        <v>285</v>
      </c>
    </row>
    <row r="18" spans="1:9">
      <c r="F18" s="9"/>
      <c r="G18" s="10"/>
      <c r="H18" s="10"/>
    </row>
    <row r="19" spans="1:9" ht="21.75" customHeight="1">
      <c r="C19" s="1" t="s">
        <v>141</v>
      </c>
    </row>
    <row r="20" spans="1:9" ht="21.75" customHeight="1">
      <c r="C20" s="288" t="s">
        <v>271</v>
      </c>
      <c r="D20" s="288"/>
      <c r="E20" s="200" t="s">
        <v>210</v>
      </c>
      <c r="F20" s="201">
        <v>89</v>
      </c>
      <c r="G20" s="185" t="s">
        <v>79</v>
      </c>
      <c r="H20" s="5"/>
    </row>
    <row r="21" spans="1:9">
      <c r="E21" s="11"/>
      <c r="F21" s="11"/>
    </row>
    <row r="22" spans="1:9" s="5" customFormat="1">
      <c r="E22" s="1"/>
      <c r="F22" s="1"/>
      <c r="G22" s="1"/>
      <c r="H22" s="1"/>
    </row>
  </sheetData>
  <sheetProtection password="C763" sheet="1" objects="1" scenarios="1"/>
  <mergeCells count="7">
    <mergeCell ref="C20:D20"/>
    <mergeCell ref="A3:I3"/>
    <mergeCell ref="C11:E11"/>
    <mergeCell ref="C12:E12"/>
    <mergeCell ref="C15:E15"/>
    <mergeCell ref="C16:E16"/>
    <mergeCell ref="C17:E17"/>
  </mergeCells>
  <phoneticPr fontId="3"/>
  <pageMargins left="0.70866141732283472" right="0.70866141732283472" top="0.74803149606299213" bottom="0.74803149606299213" header="0.31496062992125984" footer="0.31496062992125984"/>
  <pageSetup paperSize="9" scale="6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sheetPr>
  <dimension ref="A1:U27"/>
  <sheetViews>
    <sheetView showGridLines="0" view="pageBreakPreview" zoomScale="80" zoomScaleNormal="85" zoomScaleSheetLayoutView="80" workbookViewId="0"/>
  </sheetViews>
  <sheetFormatPr defaultColWidth="9" defaultRowHeight="14.25"/>
  <cols>
    <col min="1" max="1" width="12" style="73" customWidth="1"/>
    <col min="2" max="2" width="10" style="73" bestFit="1" customWidth="1"/>
    <col min="3" max="6" width="13.875" style="73" customWidth="1"/>
    <col min="7" max="10" width="25.875" style="73" customWidth="1"/>
    <col min="11" max="21" width="13.875" style="73" customWidth="1"/>
    <col min="22" max="16384" width="9" style="73"/>
  </cols>
  <sheetData>
    <row r="1" spans="1:21">
      <c r="U1" s="74" t="str">
        <f>'AM005_MPS(input)'!K1</f>
        <v>Monitoring Spreadsheet: JCM_TH_AM005_ver02.0</v>
      </c>
    </row>
    <row r="2" spans="1:21">
      <c r="U2" s="74" t="str">
        <f>'AM005_MPS(input)'!K2</f>
        <v>Reference Number: TH013</v>
      </c>
    </row>
    <row r="3" spans="1:21" s="76" customFormat="1" ht="27.75" customHeight="1">
      <c r="A3" s="75"/>
      <c r="B3" s="75"/>
      <c r="C3" s="224" t="s">
        <v>101</v>
      </c>
      <c r="D3" s="225"/>
      <c r="E3" s="226"/>
      <c r="F3" s="224" t="s">
        <v>102</v>
      </c>
      <c r="G3" s="225"/>
      <c r="H3" s="225"/>
      <c r="I3" s="225"/>
      <c r="J3" s="225"/>
      <c r="K3" s="225"/>
      <c r="L3" s="225"/>
      <c r="M3" s="225"/>
      <c r="N3" s="225"/>
      <c r="O3" s="225"/>
      <c r="P3" s="225"/>
      <c r="Q3" s="225"/>
      <c r="R3" s="226"/>
      <c r="S3" s="227" t="s">
        <v>103</v>
      </c>
      <c r="T3" s="228"/>
      <c r="U3" s="229"/>
    </row>
    <row r="4" spans="1:21" ht="18.75">
      <c r="A4" s="77" t="s">
        <v>104</v>
      </c>
      <c r="B4" s="106" t="s">
        <v>105</v>
      </c>
      <c r="C4" s="107" t="s">
        <v>25</v>
      </c>
      <c r="D4" s="103" t="s">
        <v>35</v>
      </c>
      <c r="E4" s="103" t="s">
        <v>42</v>
      </c>
      <c r="F4" s="104" t="s">
        <v>46</v>
      </c>
      <c r="G4" s="104" t="s">
        <v>46</v>
      </c>
      <c r="H4" s="104" t="s">
        <v>46</v>
      </c>
      <c r="I4" s="105" t="s">
        <v>50</v>
      </c>
      <c r="J4" s="105" t="s">
        <v>50</v>
      </c>
      <c r="K4" s="104" t="s">
        <v>63</v>
      </c>
      <c r="L4" s="104" t="s">
        <v>67</v>
      </c>
      <c r="M4" s="104" t="s">
        <v>69</v>
      </c>
      <c r="N4" s="104" t="s">
        <v>72</v>
      </c>
      <c r="O4" s="104" t="s">
        <v>74</v>
      </c>
      <c r="P4" s="104" t="s">
        <v>77</v>
      </c>
      <c r="Q4" s="104" t="s">
        <v>82</v>
      </c>
      <c r="R4" s="104" t="s">
        <v>87</v>
      </c>
      <c r="S4" s="107" t="s">
        <v>106</v>
      </c>
      <c r="T4" s="107" t="s">
        <v>107</v>
      </c>
      <c r="U4" s="107" t="s">
        <v>108</v>
      </c>
    </row>
    <row r="5" spans="1:21" ht="239.25" customHeight="1">
      <c r="A5" s="77" t="s">
        <v>109</v>
      </c>
      <c r="B5" s="78" t="s">
        <v>110</v>
      </c>
      <c r="C5" s="62" t="s">
        <v>26</v>
      </c>
      <c r="D5" s="79" t="s">
        <v>111</v>
      </c>
      <c r="E5" s="80" t="s">
        <v>112</v>
      </c>
      <c r="F5" s="124" t="s">
        <v>47</v>
      </c>
      <c r="G5" s="82" t="s">
        <v>113</v>
      </c>
      <c r="H5" s="82" t="s">
        <v>114</v>
      </c>
      <c r="I5" s="82" t="s">
        <v>115</v>
      </c>
      <c r="J5" s="82" t="s">
        <v>116</v>
      </c>
      <c r="K5" s="81" t="s">
        <v>64</v>
      </c>
      <c r="L5" s="81" t="s">
        <v>68</v>
      </c>
      <c r="M5" s="81" t="s">
        <v>70</v>
      </c>
      <c r="N5" s="81" t="s">
        <v>73</v>
      </c>
      <c r="O5" s="81" t="s">
        <v>75</v>
      </c>
      <c r="P5" s="81" t="s">
        <v>78</v>
      </c>
      <c r="Q5" s="81" t="s">
        <v>83</v>
      </c>
      <c r="R5" s="83" t="s">
        <v>88</v>
      </c>
      <c r="S5" s="79" t="s">
        <v>117</v>
      </c>
      <c r="T5" s="79" t="s">
        <v>118</v>
      </c>
      <c r="U5" s="79" t="s">
        <v>119</v>
      </c>
    </row>
    <row r="6" spans="1:21" ht="28.5">
      <c r="A6" s="77" t="s">
        <v>120</v>
      </c>
      <c r="B6" s="108" t="s">
        <v>121</v>
      </c>
      <c r="C6" s="104" t="s">
        <v>28</v>
      </c>
      <c r="D6" s="109" t="s">
        <v>37</v>
      </c>
      <c r="E6" s="104" t="s">
        <v>28</v>
      </c>
      <c r="F6" s="103" t="s">
        <v>48</v>
      </c>
      <c r="G6" s="103" t="s">
        <v>48</v>
      </c>
      <c r="H6" s="103" t="s">
        <v>48</v>
      </c>
      <c r="I6" s="109" t="s">
        <v>52</v>
      </c>
      <c r="J6" s="109" t="s">
        <v>52</v>
      </c>
      <c r="K6" s="103" t="s">
        <v>65</v>
      </c>
      <c r="L6" s="103" t="s">
        <v>65</v>
      </c>
      <c r="M6" s="110" t="s">
        <v>27</v>
      </c>
      <c r="N6" s="110" t="s">
        <v>27</v>
      </c>
      <c r="O6" s="110" t="s">
        <v>27</v>
      </c>
      <c r="P6" s="110" t="s">
        <v>79</v>
      </c>
      <c r="Q6" s="109" t="s">
        <v>37</v>
      </c>
      <c r="R6" s="110" t="s">
        <v>89</v>
      </c>
      <c r="S6" s="108" t="s">
        <v>122</v>
      </c>
      <c r="T6" s="108" t="s">
        <v>122</v>
      </c>
      <c r="U6" s="108" t="s">
        <v>122</v>
      </c>
    </row>
    <row r="7" spans="1:21">
      <c r="A7" s="230" t="s">
        <v>123</v>
      </c>
      <c r="B7" s="12">
        <v>1</v>
      </c>
      <c r="C7" s="92">
        <f>818*24*250/1000</f>
        <v>4908</v>
      </c>
      <c r="D7" s="90" t="str">
        <f>'AM005_MPS(input)'!$E$9</f>
        <v>-</v>
      </c>
      <c r="E7" s="91" t="str">
        <f>'AM005_MPS(input)'!$E$10</f>
        <v>-</v>
      </c>
      <c r="F7" s="87">
        <f>'AM005_MPS(input)'!$E$15</f>
        <v>0.56640000000000001</v>
      </c>
      <c r="G7" s="88">
        <f>'AM005_MPS(input)'!$E$16</f>
        <v>0</v>
      </c>
      <c r="H7" s="88">
        <f>'AM005_MPS(input)'!$E$17</f>
        <v>0</v>
      </c>
      <c r="I7" s="89">
        <f>'AM005_MPS(input)'!$E$18</f>
        <v>0.46</v>
      </c>
      <c r="J7" s="89" t="str">
        <f>'AM005_MPS(input)'!$E$19</f>
        <v>-</v>
      </c>
      <c r="K7" s="93">
        <v>39</v>
      </c>
      <c r="L7" s="93">
        <v>9</v>
      </c>
      <c r="M7" s="86">
        <v>6.05</v>
      </c>
      <c r="N7" s="120">
        <f>5011/818</f>
        <v>6.1259168704156481</v>
      </c>
      <c r="O7" s="94">
        <f>N7*((K7-L7+'AM005_MPS(calc_process)'!$F$19+'AM005_MPS(calc_process)'!$F$20)/(37-7+'AM005_MPS(calc_process)'!$F$19+'AM005_MPS(calc_process)'!$F$20))</f>
        <v>6.1259168704156481</v>
      </c>
      <c r="P7" s="94" t="str">
        <f>'AM005_MPS(input)'!$E$25</f>
        <v>-</v>
      </c>
      <c r="Q7" s="94" t="str">
        <f>'AM005_MPS(input)'!$E$26</f>
        <v>-</v>
      </c>
      <c r="R7" s="95" t="str">
        <f>'AM005_MPS(input)'!$E$27</f>
        <v>-</v>
      </c>
      <c r="S7" s="96">
        <f>IF(ISERROR(C7*(O7/M7)*SMALL(F7:J7,COUNTIF(F7:J7,0)+1)),0,(C7*(O7/M7)*SMALL(F7:J7,COUNTIF(F7:J7,0)+1)))</f>
        <v>2286.0099173553722</v>
      </c>
      <c r="T7" s="96">
        <f>IF(ISERROR(C7*SMALL(F7:J7,COUNTIF(F7:J7,0)+1)),0,(C7*SMALL(F7:J7,COUNTIF(F7:J7,0)+1)))</f>
        <v>2257.6800000000003</v>
      </c>
      <c r="U7" s="97">
        <f>S7-T7</f>
        <v>28.32991735537189</v>
      </c>
    </row>
    <row r="8" spans="1:21">
      <c r="A8" s="230"/>
      <c r="B8" s="12">
        <v>2</v>
      </c>
      <c r="C8" s="92"/>
      <c r="D8" s="90" t="str">
        <f>'AM005_MPS(input)'!$E$9</f>
        <v>-</v>
      </c>
      <c r="E8" s="91" t="str">
        <f>'AM005_MPS(input)'!$E$10</f>
        <v>-</v>
      </c>
      <c r="F8" s="87">
        <f>'AM005_MPS(input)'!$E$15</f>
        <v>0.56640000000000001</v>
      </c>
      <c r="G8" s="88">
        <f>'AM005_MPS(input)'!$E$16</f>
        <v>0</v>
      </c>
      <c r="H8" s="88">
        <f>'AM005_MPS(input)'!$E$17</f>
        <v>0</v>
      </c>
      <c r="I8" s="89">
        <f>'AM005_MPS(input)'!$E$18</f>
        <v>0.46</v>
      </c>
      <c r="J8" s="89" t="str">
        <f>'AM005_MPS(input)'!$E$19</f>
        <v>-</v>
      </c>
      <c r="K8" s="93"/>
      <c r="L8" s="93"/>
      <c r="M8" s="86"/>
      <c r="N8" s="120"/>
      <c r="O8" s="94">
        <f>N8*((K8-L8+'AM005_MPS(calc_process)'!$F$19+'AM005_MPS(calc_process)'!$F$20)/(37-7+'AM005_MPS(calc_process)'!$F$19+'AM005_MPS(calc_process)'!$F$20))</f>
        <v>0</v>
      </c>
      <c r="P8" s="94" t="str">
        <f>'AM005_MPS(input)'!$E$25</f>
        <v>-</v>
      </c>
      <c r="Q8" s="94" t="str">
        <f>'AM005_MPS(input)'!$E$26</f>
        <v>-</v>
      </c>
      <c r="R8" s="95" t="str">
        <f>'AM005_MPS(input)'!$E$27</f>
        <v>-</v>
      </c>
      <c r="S8" s="96">
        <f t="shared" ref="S8:S26" si="0">IF(ISERROR(C8*(O8/M8)*SMALL(F8:J8,COUNTIF(F8:J8,0)+1)),0,(C8*(O8/M8)*SMALL(F8:J8,COUNTIF(F8:J8,0)+1)))</f>
        <v>0</v>
      </c>
      <c r="T8" s="96">
        <f t="shared" ref="T8:T26" si="1">IF(ISERROR(C8*SMALL(F8:J8,COUNTIF(F8:J8,0)+1)),0,(C8*SMALL(F8:J8,COUNTIF(F8:J8,0)+1)))</f>
        <v>0</v>
      </c>
      <c r="U8" s="97">
        <f t="shared" ref="U8:U25" si="2">S8-T8</f>
        <v>0</v>
      </c>
    </row>
    <row r="9" spans="1:21">
      <c r="A9" s="230"/>
      <c r="B9" s="12">
        <v>3</v>
      </c>
      <c r="C9" s="92"/>
      <c r="D9" s="90" t="str">
        <f>'AM005_MPS(input)'!$E$9</f>
        <v>-</v>
      </c>
      <c r="E9" s="91" t="str">
        <f>'AM005_MPS(input)'!$E$10</f>
        <v>-</v>
      </c>
      <c r="F9" s="87">
        <f>'AM005_MPS(input)'!$E$15</f>
        <v>0.56640000000000001</v>
      </c>
      <c r="G9" s="88">
        <f>'AM005_MPS(input)'!$E$16</f>
        <v>0</v>
      </c>
      <c r="H9" s="88">
        <f>'AM005_MPS(input)'!$E$17</f>
        <v>0</v>
      </c>
      <c r="I9" s="89">
        <f>'AM005_MPS(input)'!$E$18</f>
        <v>0.46</v>
      </c>
      <c r="J9" s="89" t="str">
        <f>'AM005_MPS(input)'!$E$19</f>
        <v>-</v>
      </c>
      <c r="K9" s="93"/>
      <c r="L9" s="93"/>
      <c r="M9" s="86"/>
      <c r="N9" s="120"/>
      <c r="O9" s="94">
        <f>N9*((K9-L9+'AM005_MPS(calc_process)'!$F$19+'AM005_MPS(calc_process)'!$F$20)/(37-7+'AM005_MPS(calc_process)'!$F$19+'AM005_MPS(calc_process)'!$F$20))</f>
        <v>0</v>
      </c>
      <c r="P9" s="94" t="str">
        <f>'AM005_MPS(input)'!$E$25</f>
        <v>-</v>
      </c>
      <c r="Q9" s="94" t="str">
        <f>'AM005_MPS(input)'!$E$26</f>
        <v>-</v>
      </c>
      <c r="R9" s="95" t="str">
        <f>'AM005_MPS(input)'!$E$27</f>
        <v>-</v>
      </c>
      <c r="S9" s="96">
        <f t="shared" si="0"/>
        <v>0</v>
      </c>
      <c r="T9" s="96">
        <f t="shared" si="1"/>
        <v>0</v>
      </c>
      <c r="U9" s="97">
        <f t="shared" si="2"/>
        <v>0</v>
      </c>
    </row>
    <row r="10" spans="1:21">
      <c r="A10" s="230"/>
      <c r="B10" s="12">
        <v>4</v>
      </c>
      <c r="C10" s="92"/>
      <c r="D10" s="90" t="str">
        <f>'AM005_MPS(input)'!$E$9</f>
        <v>-</v>
      </c>
      <c r="E10" s="91" t="str">
        <f>'AM005_MPS(input)'!$E$10</f>
        <v>-</v>
      </c>
      <c r="F10" s="87">
        <f>'AM005_MPS(input)'!$E$15</f>
        <v>0.56640000000000001</v>
      </c>
      <c r="G10" s="88">
        <f>'AM005_MPS(input)'!$E$16</f>
        <v>0</v>
      </c>
      <c r="H10" s="88">
        <f>'AM005_MPS(input)'!$E$17</f>
        <v>0</v>
      </c>
      <c r="I10" s="89">
        <f>'AM005_MPS(input)'!$E$18</f>
        <v>0.46</v>
      </c>
      <c r="J10" s="89" t="str">
        <f>'AM005_MPS(input)'!$E$19</f>
        <v>-</v>
      </c>
      <c r="K10" s="93"/>
      <c r="L10" s="93"/>
      <c r="M10" s="86"/>
      <c r="N10" s="120"/>
      <c r="O10" s="94">
        <f>N10*((K10-L10+'AM005_MPS(calc_process)'!$F$19+'AM005_MPS(calc_process)'!$F$20)/(37-7+'AM005_MPS(calc_process)'!$F$19+'AM005_MPS(calc_process)'!$F$20))</f>
        <v>0</v>
      </c>
      <c r="P10" s="94" t="str">
        <f>'AM005_MPS(input)'!$E$25</f>
        <v>-</v>
      </c>
      <c r="Q10" s="94" t="str">
        <f>'AM005_MPS(input)'!$E$26</f>
        <v>-</v>
      </c>
      <c r="R10" s="95" t="str">
        <f>'AM005_MPS(input)'!$E$27</f>
        <v>-</v>
      </c>
      <c r="S10" s="96">
        <f t="shared" si="0"/>
        <v>0</v>
      </c>
      <c r="T10" s="96">
        <f t="shared" si="1"/>
        <v>0</v>
      </c>
      <c r="U10" s="97">
        <f t="shared" si="2"/>
        <v>0</v>
      </c>
    </row>
    <row r="11" spans="1:21">
      <c r="A11" s="230"/>
      <c r="B11" s="12">
        <v>5</v>
      </c>
      <c r="C11" s="92"/>
      <c r="D11" s="90" t="str">
        <f>'AM005_MPS(input)'!$E$9</f>
        <v>-</v>
      </c>
      <c r="E11" s="91" t="str">
        <f>'AM005_MPS(input)'!$E$10</f>
        <v>-</v>
      </c>
      <c r="F11" s="87">
        <f>'AM005_MPS(input)'!$E$15</f>
        <v>0.56640000000000001</v>
      </c>
      <c r="G11" s="88">
        <f>'AM005_MPS(input)'!$E$16</f>
        <v>0</v>
      </c>
      <c r="H11" s="88">
        <f>'AM005_MPS(input)'!$E$17</f>
        <v>0</v>
      </c>
      <c r="I11" s="89">
        <f>'AM005_MPS(input)'!$E$18</f>
        <v>0.46</v>
      </c>
      <c r="J11" s="89" t="str">
        <f>'AM005_MPS(input)'!$E$19</f>
        <v>-</v>
      </c>
      <c r="K11" s="93"/>
      <c r="L11" s="93"/>
      <c r="M11" s="86"/>
      <c r="N11" s="120"/>
      <c r="O11" s="94">
        <f>N11*((K11-L11+'AM005_MPS(calc_process)'!$F$19+'AM005_MPS(calc_process)'!$F$20)/(37-7+'AM005_MPS(calc_process)'!$F$19+'AM005_MPS(calc_process)'!$F$20))</f>
        <v>0</v>
      </c>
      <c r="P11" s="94" t="str">
        <f>'AM005_MPS(input)'!$E$25</f>
        <v>-</v>
      </c>
      <c r="Q11" s="94" t="str">
        <f>'AM005_MPS(input)'!$E$26</f>
        <v>-</v>
      </c>
      <c r="R11" s="95" t="str">
        <f>'AM005_MPS(input)'!$E$27</f>
        <v>-</v>
      </c>
      <c r="S11" s="96">
        <f t="shared" si="0"/>
        <v>0</v>
      </c>
      <c r="T11" s="96">
        <f t="shared" si="1"/>
        <v>0</v>
      </c>
      <c r="U11" s="97">
        <f t="shared" si="2"/>
        <v>0</v>
      </c>
    </row>
    <row r="12" spans="1:21">
      <c r="A12" s="230"/>
      <c r="B12" s="12">
        <v>6</v>
      </c>
      <c r="C12" s="92"/>
      <c r="D12" s="90" t="str">
        <f>'AM005_MPS(input)'!$E$9</f>
        <v>-</v>
      </c>
      <c r="E12" s="91" t="str">
        <f>'AM005_MPS(input)'!$E$10</f>
        <v>-</v>
      </c>
      <c r="F12" s="87">
        <f>'AM005_MPS(input)'!$E$15</f>
        <v>0.56640000000000001</v>
      </c>
      <c r="G12" s="88">
        <f>'AM005_MPS(input)'!$E$16</f>
        <v>0</v>
      </c>
      <c r="H12" s="88">
        <f>'AM005_MPS(input)'!$E$17</f>
        <v>0</v>
      </c>
      <c r="I12" s="89">
        <f>'AM005_MPS(input)'!$E$18</f>
        <v>0.46</v>
      </c>
      <c r="J12" s="89" t="str">
        <f>'AM005_MPS(input)'!$E$19</f>
        <v>-</v>
      </c>
      <c r="K12" s="93"/>
      <c r="L12" s="93"/>
      <c r="M12" s="86"/>
      <c r="N12" s="120"/>
      <c r="O12" s="94">
        <f>N12*((K12-L12+'AM005_MPS(calc_process)'!$F$19+'AM005_MPS(calc_process)'!$F$20)/(37-7+'AM005_MPS(calc_process)'!$F$19+'AM005_MPS(calc_process)'!$F$20))</f>
        <v>0</v>
      </c>
      <c r="P12" s="94" t="str">
        <f>'AM005_MPS(input)'!$E$25</f>
        <v>-</v>
      </c>
      <c r="Q12" s="94" t="str">
        <f>'AM005_MPS(input)'!$E$26</f>
        <v>-</v>
      </c>
      <c r="R12" s="95" t="str">
        <f>'AM005_MPS(input)'!$E$27</f>
        <v>-</v>
      </c>
      <c r="S12" s="96">
        <f t="shared" si="0"/>
        <v>0</v>
      </c>
      <c r="T12" s="96">
        <f t="shared" si="1"/>
        <v>0</v>
      </c>
      <c r="U12" s="97">
        <f t="shared" si="2"/>
        <v>0</v>
      </c>
    </row>
    <row r="13" spans="1:21">
      <c r="A13" s="230"/>
      <c r="B13" s="12">
        <v>7</v>
      </c>
      <c r="C13" s="92"/>
      <c r="D13" s="90" t="str">
        <f>'AM005_MPS(input)'!$E$9</f>
        <v>-</v>
      </c>
      <c r="E13" s="91" t="str">
        <f>'AM005_MPS(input)'!$E$10</f>
        <v>-</v>
      </c>
      <c r="F13" s="87">
        <f>'AM005_MPS(input)'!$E$15</f>
        <v>0.56640000000000001</v>
      </c>
      <c r="G13" s="88">
        <f>'AM005_MPS(input)'!$E$16</f>
        <v>0</v>
      </c>
      <c r="H13" s="88">
        <f>'AM005_MPS(input)'!$E$17</f>
        <v>0</v>
      </c>
      <c r="I13" s="89">
        <f>'AM005_MPS(input)'!$E$18</f>
        <v>0.46</v>
      </c>
      <c r="J13" s="89" t="str">
        <f>'AM005_MPS(input)'!$E$19</f>
        <v>-</v>
      </c>
      <c r="K13" s="93"/>
      <c r="L13" s="93"/>
      <c r="M13" s="86"/>
      <c r="N13" s="120"/>
      <c r="O13" s="94">
        <f>N13*((K13-L13+'AM005_MPS(calc_process)'!$F$19+'AM005_MPS(calc_process)'!$F$20)/(37-7+'AM005_MPS(calc_process)'!$F$19+'AM005_MPS(calc_process)'!$F$20))</f>
        <v>0</v>
      </c>
      <c r="P13" s="94" t="str">
        <f>'AM005_MPS(input)'!$E$25</f>
        <v>-</v>
      </c>
      <c r="Q13" s="94" t="str">
        <f>'AM005_MPS(input)'!$E$26</f>
        <v>-</v>
      </c>
      <c r="R13" s="95" t="str">
        <f>'AM005_MPS(input)'!$E$27</f>
        <v>-</v>
      </c>
      <c r="S13" s="96">
        <f t="shared" si="0"/>
        <v>0</v>
      </c>
      <c r="T13" s="96">
        <f t="shared" si="1"/>
        <v>0</v>
      </c>
      <c r="U13" s="97">
        <f t="shared" si="2"/>
        <v>0</v>
      </c>
    </row>
    <row r="14" spans="1:21">
      <c r="A14" s="230"/>
      <c r="B14" s="12">
        <v>8</v>
      </c>
      <c r="C14" s="92"/>
      <c r="D14" s="90" t="str">
        <f>'AM005_MPS(input)'!$E$9</f>
        <v>-</v>
      </c>
      <c r="E14" s="91" t="str">
        <f>'AM005_MPS(input)'!$E$10</f>
        <v>-</v>
      </c>
      <c r="F14" s="87">
        <f>'AM005_MPS(input)'!$E$15</f>
        <v>0.56640000000000001</v>
      </c>
      <c r="G14" s="88">
        <f>'AM005_MPS(input)'!$E$16</f>
        <v>0</v>
      </c>
      <c r="H14" s="88">
        <f>'AM005_MPS(input)'!$E$17</f>
        <v>0</v>
      </c>
      <c r="I14" s="89">
        <f>'AM005_MPS(input)'!$E$18</f>
        <v>0.46</v>
      </c>
      <c r="J14" s="89" t="str">
        <f>'AM005_MPS(input)'!$E$19</f>
        <v>-</v>
      </c>
      <c r="K14" s="93"/>
      <c r="L14" s="93"/>
      <c r="M14" s="86"/>
      <c r="N14" s="120"/>
      <c r="O14" s="94">
        <f>N14*((K14-L14+'AM005_MPS(calc_process)'!$F$19+'AM005_MPS(calc_process)'!$F$20)/(37-7+'AM005_MPS(calc_process)'!$F$19+'AM005_MPS(calc_process)'!$F$20))</f>
        <v>0</v>
      </c>
      <c r="P14" s="94" t="str">
        <f>'AM005_MPS(input)'!$E$25</f>
        <v>-</v>
      </c>
      <c r="Q14" s="94" t="str">
        <f>'AM005_MPS(input)'!$E$26</f>
        <v>-</v>
      </c>
      <c r="R14" s="95" t="str">
        <f>'AM005_MPS(input)'!$E$27</f>
        <v>-</v>
      </c>
      <c r="S14" s="96">
        <f t="shared" si="0"/>
        <v>0</v>
      </c>
      <c r="T14" s="96">
        <f t="shared" si="1"/>
        <v>0</v>
      </c>
      <c r="U14" s="97">
        <f t="shared" si="2"/>
        <v>0</v>
      </c>
    </row>
    <row r="15" spans="1:21">
      <c r="A15" s="230"/>
      <c r="B15" s="12">
        <v>9</v>
      </c>
      <c r="C15" s="92"/>
      <c r="D15" s="90" t="str">
        <f>'AM005_MPS(input)'!$E$9</f>
        <v>-</v>
      </c>
      <c r="E15" s="91" t="str">
        <f>'AM005_MPS(input)'!$E$10</f>
        <v>-</v>
      </c>
      <c r="F15" s="87">
        <f>'AM005_MPS(input)'!$E$15</f>
        <v>0.56640000000000001</v>
      </c>
      <c r="G15" s="88">
        <f>'AM005_MPS(input)'!$E$16</f>
        <v>0</v>
      </c>
      <c r="H15" s="88">
        <f>'AM005_MPS(input)'!$E$17</f>
        <v>0</v>
      </c>
      <c r="I15" s="89">
        <f>'AM005_MPS(input)'!$E$18</f>
        <v>0.46</v>
      </c>
      <c r="J15" s="89" t="str">
        <f>'AM005_MPS(input)'!$E$19</f>
        <v>-</v>
      </c>
      <c r="K15" s="93"/>
      <c r="L15" s="93"/>
      <c r="M15" s="86"/>
      <c r="N15" s="120"/>
      <c r="O15" s="94">
        <f>N15*((K15-L15+'AM005_MPS(calc_process)'!$F$19+'AM005_MPS(calc_process)'!$F$20)/(37-7+'AM005_MPS(calc_process)'!$F$19+'AM005_MPS(calc_process)'!$F$20))</f>
        <v>0</v>
      </c>
      <c r="P15" s="94" t="str">
        <f>'AM005_MPS(input)'!$E$25</f>
        <v>-</v>
      </c>
      <c r="Q15" s="94" t="str">
        <f>'AM005_MPS(input)'!$E$26</f>
        <v>-</v>
      </c>
      <c r="R15" s="95" t="str">
        <f>'AM005_MPS(input)'!$E$27</f>
        <v>-</v>
      </c>
      <c r="S15" s="96">
        <f t="shared" si="0"/>
        <v>0</v>
      </c>
      <c r="T15" s="96">
        <f t="shared" si="1"/>
        <v>0</v>
      </c>
      <c r="U15" s="97">
        <f t="shared" si="2"/>
        <v>0</v>
      </c>
    </row>
    <row r="16" spans="1:21">
      <c r="A16" s="230"/>
      <c r="B16" s="12">
        <v>10</v>
      </c>
      <c r="C16" s="92"/>
      <c r="D16" s="90" t="str">
        <f>'AM005_MPS(input)'!$E$9</f>
        <v>-</v>
      </c>
      <c r="E16" s="91" t="str">
        <f>'AM005_MPS(input)'!$E$10</f>
        <v>-</v>
      </c>
      <c r="F16" s="87">
        <f>'AM005_MPS(input)'!$E$15</f>
        <v>0.56640000000000001</v>
      </c>
      <c r="G16" s="88">
        <f>'AM005_MPS(input)'!$E$16</f>
        <v>0</v>
      </c>
      <c r="H16" s="88">
        <f>'AM005_MPS(input)'!$E$17</f>
        <v>0</v>
      </c>
      <c r="I16" s="89">
        <f>'AM005_MPS(input)'!$E$18</f>
        <v>0.46</v>
      </c>
      <c r="J16" s="89" t="str">
        <f>'AM005_MPS(input)'!$E$19</f>
        <v>-</v>
      </c>
      <c r="K16" s="93"/>
      <c r="L16" s="93"/>
      <c r="M16" s="86"/>
      <c r="N16" s="120"/>
      <c r="O16" s="94">
        <f>N16*((K16-L16+'AM005_MPS(calc_process)'!$F$19+'AM005_MPS(calc_process)'!$F$20)/(37-7+'AM005_MPS(calc_process)'!$F$19+'AM005_MPS(calc_process)'!$F$20))</f>
        <v>0</v>
      </c>
      <c r="P16" s="94" t="str">
        <f>'AM005_MPS(input)'!$E$25</f>
        <v>-</v>
      </c>
      <c r="Q16" s="94" t="str">
        <f>'AM005_MPS(input)'!$E$26</f>
        <v>-</v>
      </c>
      <c r="R16" s="95" t="str">
        <f>'AM005_MPS(input)'!$E$27</f>
        <v>-</v>
      </c>
      <c r="S16" s="96">
        <f t="shared" si="0"/>
        <v>0</v>
      </c>
      <c r="T16" s="96">
        <f t="shared" si="1"/>
        <v>0</v>
      </c>
      <c r="U16" s="97">
        <f t="shared" si="2"/>
        <v>0</v>
      </c>
    </row>
    <row r="17" spans="1:21">
      <c r="A17" s="230"/>
      <c r="B17" s="12">
        <v>11</v>
      </c>
      <c r="C17" s="92"/>
      <c r="D17" s="90" t="str">
        <f>'AM005_MPS(input)'!$E$9</f>
        <v>-</v>
      </c>
      <c r="E17" s="91" t="str">
        <f>'AM005_MPS(input)'!$E$10</f>
        <v>-</v>
      </c>
      <c r="F17" s="87">
        <f>'AM005_MPS(input)'!$E$15</f>
        <v>0.56640000000000001</v>
      </c>
      <c r="G17" s="88">
        <f>'AM005_MPS(input)'!$E$16</f>
        <v>0</v>
      </c>
      <c r="H17" s="88">
        <f>'AM005_MPS(input)'!$E$17</f>
        <v>0</v>
      </c>
      <c r="I17" s="89">
        <f>'AM005_MPS(input)'!$E$18</f>
        <v>0.46</v>
      </c>
      <c r="J17" s="89" t="str">
        <f>'AM005_MPS(input)'!$E$19</f>
        <v>-</v>
      </c>
      <c r="K17" s="93"/>
      <c r="L17" s="93"/>
      <c r="M17" s="86"/>
      <c r="N17" s="120"/>
      <c r="O17" s="94">
        <f>N17*((K17-L17+'AM005_MPS(calc_process)'!$F$19+'AM005_MPS(calc_process)'!$F$20)/(37-7+'AM005_MPS(calc_process)'!$F$19+'AM005_MPS(calc_process)'!$F$20))</f>
        <v>0</v>
      </c>
      <c r="P17" s="94" t="str">
        <f>'AM005_MPS(input)'!$E$25</f>
        <v>-</v>
      </c>
      <c r="Q17" s="94" t="str">
        <f>'AM005_MPS(input)'!$E$26</f>
        <v>-</v>
      </c>
      <c r="R17" s="95" t="str">
        <f>'AM005_MPS(input)'!$E$27</f>
        <v>-</v>
      </c>
      <c r="S17" s="96">
        <f t="shared" si="0"/>
        <v>0</v>
      </c>
      <c r="T17" s="96">
        <f t="shared" si="1"/>
        <v>0</v>
      </c>
      <c r="U17" s="97">
        <f t="shared" si="2"/>
        <v>0</v>
      </c>
    </row>
    <row r="18" spans="1:21">
      <c r="A18" s="230"/>
      <c r="B18" s="12">
        <v>12</v>
      </c>
      <c r="C18" s="92"/>
      <c r="D18" s="90" t="str">
        <f>'AM005_MPS(input)'!$E$9</f>
        <v>-</v>
      </c>
      <c r="E18" s="91" t="str">
        <f>'AM005_MPS(input)'!$E$10</f>
        <v>-</v>
      </c>
      <c r="F18" s="87">
        <f>'AM005_MPS(input)'!$E$15</f>
        <v>0.56640000000000001</v>
      </c>
      <c r="G18" s="88">
        <f>'AM005_MPS(input)'!$E$16</f>
        <v>0</v>
      </c>
      <c r="H18" s="88">
        <f>'AM005_MPS(input)'!$E$17</f>
        <v>0</v>
      </c>
      <c r="I18" s="89">
        <f>'AM005_MPS(input)'!$E$18</f>
        <v>0.46</v>
      </c>
      <c r="J18" s="89" t="str">
        <f>'AM005_MPS(input)'!$E$19</f>
        <v>-</v>
      </c>
      <c r="K18" s="93"/>
      <c r="L18" s="93"/>
      <c r="M18" s="86"/>
      <c r="N18" s="120"/>
      <c r="O18" s="94">
        <f>N18*((K18-L18+'AM005_MPS(calc_process)'!$F$19+'AM005_MPS(calc_process)'!$F$20)/(37-7+'AM005_MPS(calc_process)'!$F$19+'AM005_MPS(calc_process)'!$F$20))</f>
        <v>0</v>
      </c>
      <c r="P18" s="94" t="str">
        <f>'AM005_MPS(input)'!$E$25</f>
        <v>-</v>
      </c>
      <c r="Q18" s="94" t="str">
        <f>'AM005_MPS(input)'!$E$26</f>
        <v>-</v>
      </c>
      <c r="R18" s="95" t="str">
        <f>'AM005_MPS(input)'!$E$27</f>
        <v>-</v>
      </c>
      <c r="S18" s="96">
        <f t="shared" si="0"/>
        <v>0</v>
      </c>
      <c r="T18" s="96">
        <f t="shared" si="1"/>
        <v>0</v>
      </c>
      <c r="U18" s="97">
        <f t="shared" si="2"/>
        <v>0</v>
      </c>
    </row>
    <row r="19" spans="1:21">
      <c r="A19" s="230"/>
      <c r="B19" s="12">
        <v>13</v>
      </c>
      <c r="C19" s="92"/>
      <c r="D19" s="90" t="str">
        <f>'AM005_MPS(input)'!$E$9</f>
        <v>-</v>
      </c>
      <c r="E19" s="91" t="str">
        <f>'AM005_MPS(input)'!$E$10</f>
        <v>-</v>
      </c>
      <c r="F19" s="87">
        <f>'AM005_MPS(input)'!$E$15</f>
        <v>0.56640000000000001</v>
      </c>
      <c r="G19" s="88">
        <f>'AM005_MPS(input)'!$E$16</f>
        <v>0</v>
      </c>
      <c r="H19" s="88">
        <f>'AM005_MPS(input)'!$E$17</f>
        <v>0</v>
      </c>
      <c r="I19" s="89">
        <f>'AM005_MPS(input)'!$E$18</f>
        <v>0.46</v>
      </c>
      <c r="J19" s="89" t="str">
        <f>'AM005_MPS(input)'!$E$19</f>
        <v>-</v>
      </c>
      <c r="K19" s="93"/>
      <c r="L19" s="93"/>
      <c r="M19" s="86"/>
      <c r="N19" s="120"/>
      <c r="O19" s="94">
        <f>N19*((K19-L19+'AM005_MPS(calc_process)'!$F$19+'AM005_MPS(calc_process)'!$F$20)/(37-7+'AM005_MPS(calc_process)'!$F$19+'AM005_MPS(calc_process)'!$F$20))</f>
        <v>0</v>
      </c>
      <c r="P19" s="94" t="str">
        <f>'AM005_MPS(input)'!$E$25</f>
        <v>-</v>
      </c>
      <c r="Q19" s="94" t="str">
        <f>'AM005_MPS(input)'!$E$26</f>
        <v>-</v>
      </c>
      <c r="R19" s="95" t="str">
        <f>'AM005_MPS(input)'!$E$27</f>
        <v>-</v>
      </c>
      <c r="S19" s="96">
        <f t="shared" si="0"/>
        <v>0</v>
      </c>
      <c r="T19" s="96">
        <f t="shared" si="1"/>
        <v>0</v>
      </c>
      <c r="U19" s="97">
        <f t="shared" si="2"/>
        <v>0</v>
      </c>
    </row>
    <row r="20" spans="1:21">
      <c r="A20" s="230"/>
      <c r="B20" s="12">
        <v>14</v>
      </c>
      <c r="C20" s="92"/>
      <c r="D20" s="90" t="str">
        <f>'AM005_MPS(input)'!$E$9</f>
        <v>-</v>
      </c>
      <c r="E20" s="91" t="str">
        <f>'AM005_MPS(input)'!$E$10</f>
        <v>-</v>
      </c>
      <c r="F20" s="87">
        <f>'AM005_MPS(input)'!$E$15</f>
        <v>0.56640000000000001</v>
      </c>
      <c r="G20" s="88">
        <f>'AM005_MPS(input)'!$E$16</f>
        <v>0</v>
      </c>
      <c r="H20" s="88">
        <f>'AM005_MPS(input)'!$E$17</f>
        <v>0</v>
      </c>
      <c r="I20" s="89">
        <f>'AM005_MPS(input)'!$E$18</f>
        <v>0.46</v>
      </c>
      <c r="J20" s="89" t="str">
        <f>'AM005_MPS(input)'!$E$19</f>
        <v>-</v>
      </c>
      <c r="K20" s="93"/>
      <c r="L20" s="93"/>
      <c r="M20" s="86"/>
      <c r="N20" s="120"/>
      <c r="O20" s="94">
        <f>N20*((K20-L20+'AM005_MPS(calc_process)'!$F$19+'AM005_MPS(calc_process)'!$F$20)/(37-7+'AM005_MPS(calc_process)'!$F$19+'AM005_MPS(calc_process)'!$F$20))</f>
        <v>0</v>
      </c>
      <c r="P20" s="94" t="str">
        <f>'AM005_MPS(input)'!$E$25</f>
        <v>-</v>
      </c>
      <c r="Q20" s="94" t="str">
        <f>'AM005_MPS(input)'!$E$26</f>
        <v>-</v>
      </c>
      <c r="R20" s="95" t="str">
        <f>'AM005_MPS(input)'!$E$27</f>
        <v>-</v>
      </c>
      <c r="S20" s="96">
        <f t="shared" si="0"/>
        <v>0</v>
      </c>
      <c r="T20" s="96">
        <f t="shared" si="1"/>
        <v>0</v>
      </c>
      <c r="U20" s="97">
        <f t="shared" si="2"/>
        <v>0</v>
      </c>
    </row>
    <row r="21" spans="1:21">
      <c r="A21" s="230"/>
      <c r="B21" s="12">
        <v>15</v>
      </c>
      <c r="C21" s="92"/>
      <c r="D21" s="90" t="str">
        <f>'AM005_MPS(input)'!$E$9</f>
        <v>-</v>
      </c>
      <c r="E21" s="91" t="str">
        <f>'AM005_MPS(input)'!$E$10</f>
        <v>-</v>
      </c>
      <c r="F21" s="87">
        <f>'AM005_MPS(input)'!$E$15</f>
        <v>0.56640000000000001</v>
      </c>
      <c r="G21" s="88">
        <f>'AM005_MPS(input)'!$E$16</f>
        <v>0</v>
      </c>
      <c r="H21" s="88">
        <f>'AM005_MPS(input)'!$E$17</f>
        <v>0</v>
      </c>
      <c r="I21" s="89">
        <f>'AM005_MPS(input)'!$E$18</f>
        <v>0.46</v>
      </c>
      <c r="J21" s="89" t="str">
        <f>'AM005_MPS(input)'!$E$19</f>
        <v>-</v>
      </c>
      <c r="K21" s="93"/>
      <c r="L21" s="93"/>
      <c r="M21" s="86"/>
      <c r="N21" s="120"/>
      <c r="O21" s="94">
        <f>N21*((K21-L21+'AM005_MPS(calc_process)'!$F$19+'AM005_MPS(calc_process)'!$F$20)/(37-7+'AM005_MPS(calc_process)'!$F$19+'AM005_MPS(calc_process)'!$F$20))</f>
        <v>0</v>
      </c>
      <c r="P21" s="94" t="str">
        <f>'AM005_MPS(input)'!$E$25</f>
        <v>-</v>
      </c>
      <c r="Q21" s="94" t="str">
        <f>'AM005_MPS(input)'!$E$26</f>
        <v>-</v>
      </c>
      <c r="R21" s="95" t="str">
        <f>'AM005_MPS(input)'!$E$27</f>
        <v>-</v>
      </c>
      <c r="S21" s="96">
        <f t="shared" si="0"/>
        <v>0</v>
      </c>
      <c r="T21" s="96">
        <f t="shared" si="1"/>
        <v>0</v>
      </c>
      <c r="U21" s="97">
        <f t="shared" si="2"/>
        <v>0</v>
      </c>
    </row>
    <row r="22" spans="1:21">
      <c r="A22" s="230"/>
      <c r="B22" s="12">
        <v>16</v>
      </c>
      <c r="C22" s="92"/>
      <c r="D22" s="90" t="str">
        <f>'AM005_MPS(input)'!$E$9</f>
        <v>-</v>
      </c>
      <c r="E22" s="91" t="str">
        <f>'AM005_MPS(input)'!$E$10</f>
        <v>-</v>
      </c>
      <c r="F22" s="87">
        <f>'AM005_MPS(input)'!$E$15</f>
        <v>0.56640000000000001</v>
      </c>
      <c r="G22" s="88">
        <f>'AM005_MPS(input)'!$E$16</f>
        <v>0</v>
      </c>
      <c r="H22" s="88">
        <f>'AM005_MPS(input)'!$E$17</f>
        <v>0</v>
      </c>
      <c r="I22" s="89">
        <f>'AM005_MPS(input)'!$E$18</f>
        <v>0.46</v>
      </c>
      <c r="J22" s="89" t="str">
        <f>'AM005_MPS(input)'!$E$19</f>
        <v>-</v>
      </c>
      <c r="K22" s="93"/>
      <c r="L22" s="93"/>
      <c r="M22" s="86"/>
      <c r="N22" s="120"/>
      <c r="O22" s="94">
        <f>N22*((K22-L22+'AM005_MPS(calc_process)'!$F$19+'AM005_MPS(calc_process)'!$F$20)/(37-7+'AM005_MPS(calc_process)'!$F$19+'AM005_MPS(calc_process)'!$F$20))</f>
        <v>0</v>
      </c>
      <c r="P22" s="94" t="str">
        <f>'AM005_MPS(input)'!$E$25</f>
        <v>-</v>
      </c>
      <c r="Q22" s="94" t="str">
        <f>'AM005_MPS(input)'!$E$26</f>
        <v>-</v>
      </c>
      <c r="R22" s="95" t="str">
        <f>'AM005_MPS(input)'!$E$27</f>
        <v>-</v>
      </c>
      <c r="S22" s="96">
        <f t="shared" si="0"/>
        <v>0</v>
      </c>
      <c r="T22" s="96">
        <f t="shared" si="1"/>
        <v>0</v>
      </c>
      <c r="U22" s="97">
        <f t="shared" si="2"/>
        <v>0</v>
      </c>
    </row>
    <row r="23" spans="1:21">
      <c r="A23" s="230"/>
      <c r="B23" s="12">
        <v>17</v>
      </c>
      <c r="C23" s="92"/>
      <c r="D23" s="90" t="str">
        <f>'AM005_MPS(input)'!$E$9</f>
        <v>-</v>
      </c>
      <c r="E23" s="91" t="str">
        <f>'AM005_MPS(input)'!$E$10</f>
        <v>-</v>
      </c>
      <c r="F23" s="87">
        <f>'AM005_MPS(input)'!$E$15</f>
        <v>0.56640000000000001</v>
      </c>
      <c r="G23" s="88">
        <f>'AM005_MPS(input)'!$E$16</f>
        <v>0</v>
      </c>
      <c r="H23" s="88">
        <f>'AM005_MPS(input)'!$E$17</f>
        <v>0</v>
      </c>
      <c r="I23" s="89">
        <f>'AM005_MPS(input)'!$E$18</f>
        <v>0.46</v>
      </c>
      <c r="J23" s="89" t="str">
        <f>'AM005_MPS(input)'!$E$19</f>
        <v>-</v>
      </c>
      <c r="K23" s="93"/>
      <c r="L23" s="93"/>
      <c r="M23" s="86"/>
      <c r="N23" s="120"/>
      <c r="O23" s="94">
        <f>N23*((K23-L23+'AM005_MPS(calc_process)'!$F$19+'AM005_MPS(calc_process)'!$F$20)/(37-7+'AM005_MPS(calc_process)'!$F$19+'AM005_MPS(calc_process)'!$F$20))</f>
        <v>0</v>
      </c>
      <c r="P23" s="94" t="str">
        <f>'AM005_MPS(input)'!$E$25</f>
        <v>-</v>
      </c>
      <c r="Q23" s="94" t="str">
        <f>'AM005_MPS(input)'!$E$26</f>
        <v>-</v>
      </c>
      <c r="R23" s="95" t="str">
        <f>'AM005_MPS(input)'!$E$27</f>
        <v>-</v>
      </c>
      <c r="S23" s="96">
        <f t="shared" si="0"/>
        <v>0</v>
      </c>
      <c r="T23" s="96">
        <f t="shared" si="1"/>
        <v>0</v>
      </c>
      <c r="U23" s="97">
        <f t="shared" si="2"/>
        <v>0</v>
      </c>
    </row>
    <row r="24" spans="1:21">
      <c r="A24" s="230"/>
      <c r="B24" s="12">
        <v>18</v>
      </c>
      <c r="C24" s="92"/>
      <c r="D24" s="90" t="str">
        <f>'AM005_MPS(input)'!$E$9</f>
        <v>-</v>
      </c>
      <c r="E24" s="91" t="str">
        <f>'AM005_MPS(input)'!$E$10</f>
        <v>-</v>
      </c>
      <c r="F24" s="87">
        <f>'AM005_MPS(input)'!$E$15</f>
        <v>0.56640000000000001</v>
      </c>
      <c r="G24" s="88">
        <f>'AM005_MPS(input)'!$E$16</f>
        <v>0</v>
      </c>
      <c r="H24" s="88">
        <f>'AM005_MPS(input)'!$E$17</f>
        <v>0</v>
      </c>
      <c r="I24" s="89">
        <f>'AM005_MPS(input)'!$E$18</f>
        <v>0.46</v>
      </c>
      <c r="J24" s="89" t="str">
        <f>'AM005_MPS(input)'!$E$19</f>
        <v>-</v>
      </c>
      <c r="K24" s="93"/>
      <c r="L24" s="93"/>
      <c r="M24" s="86"/>
      <c r="N24" s="120"/>
      <c r="O24" s="94">
        <f>N24*((K24-L24+'AM005_MPS(calc_process)'!$F$19+'AM005_MPS(calc_process)'!$F$20)/(37-7+'AM005_MPS(calc_process)'!$F$19+'AM005_MPS(calc_process)'!$F$20))</f>
        <v>0</v>
      </c>
      <c r="P24" s="94" t="str">
        <f>'AM005_MPS(input)'!$E$25</f>
        <v>-</v>
      </c>
      <c r="Q24" s="94" t="str">
        <f>'AM005_MPS(input)'!$E$26</f>
        <v>-</v>
      </c>
      <c r="R24" s="95" t="str">
        <f>'AM005_MPS(input)'!$E$27</f>
        <v>-</v>
      </c>
      <c r="S24" s="96">
        <f t="shared" si="0"/>
        <v>0</v>
      </c>
      <c r="T24" s="96">
        <f t="shared" si="1"/>
        <v>0</v>
      </c>
      <c r="U24" s="97">
        <f t="shared" si="2"/>
        <v>0</v>
      </c>
    </row>
    <row r="25" spans="1:21">
      <c r="A25" s="230"/>
      <c r="B25" s="12">
        <v>19</v>
      </c>
      <c r="C25" s="92"/>
      <c r="D25" s="90" t="str">
        <f>'AM005_MPS(input)'!$E$9</f>
        <v>-</v>
      </c>
      <c r="E25" s="91" t="str">
        <f>'AM005_MPS(input)'!$E$10</f>
        <v>-</v>
      </c>
      <c r="F25" s="87">
        <f>'AM005_MPS(input)'!$E$15</f>
        <v>0.56640000000000001</v>
      </c>
      <c r="G25" s="88">
        <f>'AM005_MPS(input)'!$E$16</f>
        <v>0</v>
      </c>
      <c r="H25" s="88">
        <f>'AM005_MPS(input)'!$E$17</f>
        <v>0</v>
      </c>
      <c r="I25" s="89">
        <f>'AM005_MPS(input)'!$E$18</f>
        <v>0.46</v>
      </c>
      <c r="J25" s="89" t="str">
        <f>'AM005_MPS(input)'!$E$19</f>
        <v>-</v>
      </c>
      <c r="K25" s="93"/>
      <c r="L25" s="93"/>
      <c r="M25" s="86"/>
      <c r="N25" s="120"/>
      <c r="O25" s="94">
        <f>N25*((K25-L25+'AM005_MPS(calc_process)'!$F$19+'AM005_MPS(calc_process)'!$F$20)/(37-7+'AM005_MPS(calc_process)'!$F$19+'AM005_MPS(calc_process)'!$F$20))</f>
        <v>0</v>
      </c>
      <c r="P25" s="94" t="str">
        <f>'AM005_MPS(input)'!$E$25</f>
        <v>-</v>
      </c>
      <c r="Q25" s="94" t="str">
        <f>'AM005_MPS(input)'!$E$26</f>
        <v>-</v>
      </c>
      <c r="R25" s="95" t="str">
        <f>'AM005_MPS(input)'!$E$27</f>
        <v>-</v>
      </c>
      <c r="S25" s="96">
        <f t="shared" si="0"/>
        <v>0</v>
      </c>
      <c r="T25" s="96">
        <f t="shared" si="1"/>
        <v>0</v>
      </c>
      <c r="U25" s="97">
        <f t="shared" si="2"/>
        <v>0</v>
      </c>
    </row>
    <row r="26" spans="1:21">
      <c r="A26" s="230"/>
      <c r="B26" s="12">
        <v>20</v>
      </c>
      <c r="C26" s="92"/>
      <c r="D26" s="90" t="str">
        <f>'AM005_MPS(input)'!$E$9</f>
        <v>-</v>
      </c>
      <c r="E26" s="91" t="str">
        <f>'AM005_MPS(input)'!$E$10</f>
        <v>-</v>
      </c>
      <c r="F26" s="87">
        <f>'AM005_MPS(input)'!$E$15</f>
        <v>0.56640000000000001</v>
      </c>
      <c r="G26" s="88">
        <f>'AM005_MPS(input)'!$E$16</f>
        <v>0</v>
      </c>
      <c r="H26" s="88">
        <f>'AM005_MPS(input)'!$E$17</f>
        <v>0</v>
      </c>
      <c r="I26" s="89">
        <f>'AM005_MPS(input)'!$E$18</f>
        <v>0.46</v>
      </c>
      <c r="J26" s="89" t="str">
        <f>'AM005_MPS(input)'!$E$19</f>
        <v>-</v>
      </c>
      <c r="K26" s="93"/>
      <c r="L26" s="93"/>
      <c r="M26" s="86"/>
      <c r="N26" s="120"/>
      <c r="O26" s="94">
        <f>N26*((K26-L26+'AM005_MPS(calc_process)'!$F$19+'AM005_MPS(calc_process)'!$F$20)/(37-7+'AM005_MPS(calc_process)'!$F$19+'AM005_MPS(calc_process)'!$F$20))</f>
        <v>0</v>
      </c>
      <c r="P26" s="94" t="str">
        <f>'AM005_MPS(input)'!$E$25</f>
        <v>-</v>
      </c>
      <c r="Q26" s="94" t="str">
        <f>'AM005_MPS(input)'!$E$26</f>
        <v>-</v>
      </c>
      <c r="R26" s="95" t="str">
        <f>'AM005_MPS(input)'!$E$27</f>
        <v>-</v>
      </c>
      <c r="S26" s="96">
        <f t="shared" si="0"/>
        <v>0</v>
      </c>
      <c r="T26" s="96">
        <f t="shared" si="1"/>
        <v>0</v>
      </c>
      <c r="U26" s="97">
        <f>S26-T26</f>
        <v>0</v>
      </c>
    </row>
    <row r="27" spans="1:21" ht="15">
      <c r="A27" s="230"/>
      <c r="B27" s="84" t="s">
        <v>124</v>
      </c>
      <c r="C27" s="85" t="s">
        <v>121</v>
      </c>
      <c r="D27" s="85"/>
      <c r="E27" s="85" t="s">
        <v>121</v>
      </c>
      <c r="F27" s="85" t="s">
        <v>121</v>
      </c>
      <c r="G27" s="85"/>
      <c r="H27" s="85"/>
      <c r="I27" s="85" t="s">
        <v>121</v>
      </c>
      <c r="J27" s="85" t="s">
        <v>121</v>
      </c>
      <c r="K27" s="85"/>
      <c r="L27" s="85"/>
      <c r="M27" s="85"/>
      <c r="N27" s="85" t="s">
        <v>121</v>
      </c>
      <c r="O27" s="85" t="s">
        <v>121</v>
      </c>
      <c r="P27" s="85" t="s">
        <v>121</v>
      </c>
      <c r="Q27" s="85" t="s">
        <v>121</v>
      </c>
      <c r="R27" s="85" t="s">
        <v>121</v>
      </c>
      <c r="S27" s="98">
        <f>SUMIF(S7:S26,"&gt;0",S7:S26)</f>
        <v>2286.0099173553722</v>
      </c>
      <c r="T27" s="98">
        <f>SUMIF(T7:T26,"&gt;0",T7:T26)</f>
        <v>2257.6800000000003</v>
      </c>
      <c r="U27" s="98">
        <f>SUMIF(U7:U26,"&gt;0",U7:U26)</f>
        <v>28.32991735537189</v>
      </c>
    </row>
  </sheetData>
  <sheetProtection password="C763" sheet="1" formatCells="0" formatRows="0" insertRows="0"/>
  <mergeCells count="4">
    <mergeCell ref="F3:R3"/>
    <mergeCell ref="C3:E3"/>
    <mergeCell ref="S3:U3"/>
    <mergeCell ref="A7:A27"/>
  </mergeCells>
  <phoneticPr fontId="3"/>
  <pageMargins left="0.43307086614173229"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'AM005_MPS(calc_process)'!$F$15:$F$17</xm:f>
          </x14:formula1>
          <xm:sqref>M7:M26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A1:I21"/>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8" width="12.625" style="1" customWidth="1"/>
    <col min="9" max="9" width="12.625" style="5" customWidth="1"/>
    <col min="10" max="16384" width="9" style="1"/>
  </cols>
  <sheetData>
    <row r="1" spans="1:9" ht="18" customHeight="1">
      <c r="I1" s="14" t="str">
        <f>'AM005_MPS(input)'!K1</f>
        <v>Monitoring Spreadsheet: JCM_TH_AM005_ver02.0</v>
      </c>
    </row>
    <row r="2" spans="1:9" ht="18" customHeight="1">
      <c r="I2" s="14" t="str">
        <f>'AM005_MPS(input)'!K2</f>
        <v>Reference Number: TH013</v>
      </c>
    </row>
    <row r="3" spans="1:9" ht="27.75" customHeight="1">
      <c r="A3" s="231" t="s">
        <v>125</v>
      </c>
      <c r="B3" s="231"/>
      <c r="C3" s="231"/>
      <c r="D3" s="231"/>
      <c r="E3" s="231"/>
      <c r="F3" s="231"/>
      <c r="G3" s="231"/>
      <c r="H3" s="231"/>
      <c r="I3" s="231"/>
    </row>
    <row r="4" spans="1:9" ht="11.25" customHeight="1"/>
    <row r="5" spans="1:9" ht="18.75" customHeight="1" thickBot="1">
      <c r="A5" s="26" t="s">
        <v>126</v>
      </c>
      <c r="B5" s="28"/>
      <c r="C5" s="28"/>
      <c r="D5" s="28"/>
      <c r="E5" s="29"/>
      <c r="F5" s="30" t="s">
        <v>127</v>
      </c>
      <c r="G5" s="30" t="s">
        <v>128</v>
      </c>
      <c r="H5" s="30" t="s">
        <v>18</v>
      </c>
      <c r="I5" s="31" t="s">
        <v>129</v>
      </c>
    </row>
    <row r="6" spans="1:9" ht="18.75" customHeight="1" thickBot="1">
      <c r="A6" s="27"/>
      <c r="B6" s="19" t="s">
        <v>130</v>
      </c>
      <c r="C6" s="19"/>
      <c r="D6" s="20"/>
      <c r="E6" s="21"/>
      <c r="F6" s="7" t="s">
        <v>131</v>
      </c>
      <c r="G6" s="51">
        <f>G8-G11</f>
        <v>28.32991735537189</v>
      </c>
      <c r="H6" s="6" t="s">
        <v>94</v>
      </c>
      <c r="I6" s="40" t="s">
        <v>132</v>
      </c>
    </row>
    <row r="7" spans="1:9" ht="18.75" customHeight="1" thickBot="1">
      <c r="A7" s="26" t="s">
        <v>133</v>
      </c>
      <c r="B7" s="28"/>
      <c r="C7" s="28"/>
      <c r="D7" s="28"/>
      <c r="E7" s="29"/>
      <c r="F7" s="29"/>
      <c r="G7" s="29"/>
      <c r="H7" s="29"/>
      <c r="I7" s="30"/>
    </row>
    <row r="8" spans="1:9" ht="18.75" customHeight="1" thickBot="1">
      <c r="A8" s="32"/>
      <c r="B8" s="22" t="s">
        <v>134</v>
      </c>
      <c r="C8" s="23"/>
      <c r="D8" s="24"/>
      <c r="E8" s="24"/>
      <c r="F8" s="7" t="s">
        <v>131</v>
      </c>
      <c r="G8" s="53">
        <f>G9</f>
        <v>2286.0099173553722</v>
      </c>
      <c r="H8" s="6" t="s">
        <v>94</v>
      </c>
      <c r="I8" s="40" t="s">
        <v>135</v>
      </c>
    </row>
    <row r="9" spans="1:9" ht="18.75" customHeight="1">
      <c r="A9" s="32"/>
      <c r="B9" s="22"/>
      <c r="C9" s="16" t="s">
        <v>134</v>
      </c>
      <c r="D9" s="17"/>
      <c r="E9" s="18"/>
      <c r="F9" s="7" t="s">
        <v>131</v>
      </c>
      <c r="G9" s="52">
        <f>'AM005_MPS(input_separate)'!S27</f>
        <v>2286.0099173553722</v>
      </c>
      <c r="H9" s="6" t="s">
        <v>94</v>
      </c>
      <c r="I9" s="40" t="s">
        <v>135</v>
      </c>
    </row>
    <row r="10" spans="1:9" ht="18.75" customHeight="1" thickBot="1">
      <c r="A10" s="33" t="s">
        <v>136</v>
      </c>
      <c r="B10" s="34"/>
      <c r="C10" s="34"/>
      <c r="D10" s="34"/>
      <c r="E10" s="35"/>
      <c r="F10" s="29"/>
      <c r="G10" s="29"/>
      <c r="H10" s="29"/>
      <c r="I10" s="30"/>
    </row>
    <row r="11" spans="1:9" ht="18.75" customHeight="1" thickBot="1">
      <c r="A11" s="32"/>
      <c r="B11" s="25" t="s">
        <v>137</v>
      </c>
      <c r="C11" s="25"/>
      <c r="D11" s="25"/>
      <c r="E11" s="24"/>
      <c r="F11" s="7" t="s">
        <v>131</v>
      </c>
      <c r="G11" s="53">
        <f>G12</f>
        <v>2257.6800000000003</v>
      </c>
      <c r="H11" s="8" t="s">
        <v>138</v>
      </c>
      <c r="I11" s="41" t="s">
        <v>139</v>
      </c>
    </row>
    <row r="12" spans="1:9" ht="18.75" customHeight="1">
      <c r="A12" s="27"/>
      <c r="B12" s="42"/>
      <c r="C12" s="43" t="s">
        <v>140</v>
      </c>
      <c r="D12" s="49"/>
      <c r="E12" s="50"/>
      <c r="F12" s="44" t="s">
        <v>131</v>
      </c>
      <c r="G12" s="54">
        <f>'AM005_MPS(input_separate)'!T27</f>
        <v>2257.6800000000003</v>
      </c>
      <c r="H12" s="45" t="s">
        <v>138</v>
      </c>
      <c r="I12" s="46" t="s">
        <v>139</v>
      </c>
    </row>
    <row r="13" spans="1:9">
      <c r="F13" s="9"/>
      <c r="G13" s="10"/>
      <c r="H13" s="10"/>
    </row>
    <row r="14" spans="1:9" ht="21.75" customHeight="1">
      <c r="E14" s="1" t="s">
        <v>141</v>
      </c>
    </row>
    <row r="15" spans="1:9" ht="21.75" customHeight="1">
      <c r="E15" s="48" t="s">
        <v>142</v>
      </c>
      <c r="F15" s="37">
        <v>5.67</v>
      </c>
      <c r="G15" s="38" t="s">
        <v>121</v>
      </c>
      <c r="H15" s="5"/>
      <c r="I15" s="47"/>
    </row>
    <row r="16" spans="1:9" ht="21.75" customHeight="1">
      <c r="E16" s="48" t="s">
        <v>143</v>
      </c>
      <c r="F16" s="37">
        <v>5.81</v>
      </c>
      <c r="G16" s="38" t="s">
        <v>121</v>
      </c>
      <c r="H16" s="5"/>
    </row>
    <row r="17" spans="5:8" ht="21.75" customHeight="1">
      <c r="E17" s="48" t="s">
        <v>144</v>
      </c>
      <c r="F17" s="37">
        <v>6.05</v>
      </c>
      <c r="G17" s="38" t="s">
        <v>121</v>
      </c>
      <c r="H17" s="5"/>
    </row>
    <row r="18" spans="5:8">
      <c r="E18" s="11"/>
      <c r="F18" s="11"/>
    </row>
    <row r="19" spans="5:8" ht="21.75" customHeight="1">
      <c r="E19" s="36" t="s">
        <v>145</v>
      </c>
      <c r="F19" s="38">
        <v>1.5</v>
      </c>
      <c r="G19" s="39" t="s">
        <v>65</v>
      </c>
    </row>
    <row r="20" spans="5:8" ht="21.75" customHeight="1">
      <c r="E20" s="36" t="s">
        <v>146</v>
      </c>
      <c r="F20" s="38">
        <v>1.5</v>
      </c>
      <c r="G20" s="39" t="s">
        <v>65</v>
      </c>
    </row>
    <row r="21" spans="5:8">
      <c r="E21" s="11"/>
      <c r="F21" s="11"/>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39997558519241921"/>
  </sheetPr>
  <dimension ref="A1:C12"/>
  <sheetViews>
    <sheetView showGridLines="0" view="pageBreakPreview" zoomScale="80" zoomScaleNormal="80" zoomScaleSheetLayoutView="80" workbookViewId="0"/>
  </sheetViews>
  <sheetFormatPr defaultColWidth="9" defaultRowHeight="13.5"/>
  <cols>
    <col min="1" max="1" width="3.625" customWidth="1"/>
    <col min="2" max="2" width="36.375" customWidth="1"/>
    <col min="3" max="3" width="49.125" customWidth="1"/>
  </cols>
  <sheetData>
    <row r="1" spans="1:3" ht="18" customHeight="1">
      <c r="C1" s="74" t="str">
        <f>'AM005_MPS(input)'!K1</f>
        <v>Monitoring Spreadsheet: JCM_TH_AM005_ver02.0</v>
      </c>
    </row>
    <row r="2" spans="1:3" ht="18" customHeight="1">
      <c r="C2" s="74" t="str">
        <f>'AM005_MPS(input)'!K2</f>
        <v>Reference Number: TH013</v>
      </c>
    </row>
    <row r="3" spans="1:3" ht="24.75" customHeight="1">
      <c r="A3" s="232" t="s">
        <v>147</v>
      </c>
      <c r="B3" s="232"/>
      <c r="C3" s="232"/>
    </row>
    <row r="5" spans="1:3" ht="21" customHeight="1">
      <c r="B5" s="99" t="s">
        <v>148</v>
      </c>
      <c r="C5" s="99" t="s">
        <v>149</v>
      </c>
    </row>
    <row r="6" spans="1:3" ht="54.75" customHeight="1">
      <c r="B6" s="100" t="s">
        <v>150</v>
      </c>
      <c r="C6" s="100" t="s">
        <v>151</v>
      </c>
    </row>
    <row r="7" spans="1:3" ht="88.5" customHeight="1">
      <c r="B7" s="100" t="s">
        <v>152</v>
      </c>
      <c r="C7" s="100" t="s">
        <v>153</v>
      </c>
    </row>
    <row r="8" spans="1:3" ht="54.75" customHeight="1">
      <c r="B8" s="100" t="s">
        <v>154</v>
      </c>
      <c r="C8" s="128" t="s">
        <v>155</v>
      </c>
    </row>
    <row r="9" spans="1:3" ht="54.75" customHeight="1">
      <c r="B9" s="100"/>
      <c r="C9" s="100"/>
    </row>
    <row r="10" spans="1:3" ht="54.75" customHeight="1">
      <c r="B10" s="100"/>
      <c r="C10" s="100"/>
    </row>
    <row r="11" spans="1:3" ht="54.75" customHeight="1">
      <c r="B11" s="100"/>
      <c r="C11" s="100"/>
    </row>
    <row r="12" spans="1:3" ht="54.75" customHeight="1">
      <c r="B12" s="100"/>
      <c r="C12" s="100"/>
    </row>
  </sheetData>
  <sheetProtection password="C76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A1:L36"/>
  <sheetViews>
    <sheetView showGridLines="0" view="pageBreakPreview" zoomScale="80" zoomScaleNormal="70" zoomScaleSheetLayoutView="80" workbookViewId="0"/>
  </sheetViews>
  <sheetFormatPr defaultColWidth="9" defaultRowHeight="14.25"/>
  <cols>
    <col min="1" max="1" width="2.625" style="1" customWidth="1"/>
    <col min="2" max="3" width="11.625" style="1" customWidth="1"/>
    <col min="4" max="4" width="12.375" style="1" customWidth="1"/>
    <col min="5" max="5" width="26.625" style="1" customWidth="1"/>
    <col min="6" max="7" width="10.625" style="1" customWidth="1"/>
    <col min="8" max="8" width="11.625" style="1" customWidth="1"/>
    <col min="9" max="9" width="11.5" style="1" customWidth="1"/>
    <col min="10" max="10" width="60.625" style="1" customWidth="1"/>
    <col min="11" max="11" width="15.875" style="1" customWidth="1"/>
    <col min="12" max="12" width="17.5" style="1" customWidth="1"/>
    <col min="13" max="16384" width="9" style="1"/>
  </cols>
  <sheetData>
    <row r="1" spans="1:12" ht="18" customHeight="1">
      <c r="L1" s="14" t="str">
        <f>'AM005_MPS(input)'!K1</f>
        <v>Monitoring Spreadsheet: JCM_TH_AM005_ver02.0</v>
      </c>
    </row>
    <row r="2" spans="1:12" ht="18" customHeight="1">
      <c r="L2" s="14" t="str">
        <f>'AM005_MPS(input)'!K2</f>
        <v>Reference Number: TH013</v>
      </c>
    </row>
    <row r="3" spans="1:12" ht="27.75" customHeight="1">
      <c r="A3" s="55" t="s">
        <v>156</v>
      </c>
      <c r="B3" s="55"/>
      <c r="C3" s="56"/>
      <c r="D3" s="56"/>
      <c r="E3" s="56"/>
      <c r="F3" s="56"/>
      <c r="G3" s="56"/>
      <c r="H3" s="56"/>
      <c r="I3" s="56"/>
      <c r="J3" s="56"/>
      <c r="K3" s="56"/>
      <c r="L3" s="57"/>
    </row>
    <row r="5" spans="1:12" ht="18.75" customHeight="1">
      <c r="A5" s="58" t="s">
        <v>157</v>
      </c>
      <c r="B5" s="58"/>
      <c r="C5" s="58"/>
    </row>
    <row r="6" spans="1:12" ht="18.75" customHeight="1">
      <c r="A6" s="58"/>
      <c r="B6" s="59" t="s">
        <v>4</v>
      </c>
      <c r="C6" s="101" t="s">
        <v>5</v>
      </c>
      <c r="D6" s="59" t="s">
        <v>6</v>
      </c>
      <c r="E6" s="59" t="s">
        <v>7</v>
      </c>
      <c r="F6" s="59" t="s">
        <v>8</v>
      </c>
      <c r="G6" s="59" t="s">
        <v>9</v>
      </c>
      <c r="H6" s="59" t="s">
        <v>10</v>
      </c>
      <c r="I6" s="59" t="s">
        <v>11</v>
      </c>
      <c r="J6" s="59" t="s">
        <v>12</v>
      </c>
      <c r="K6" s="59" t="s">
        <v>13</v>
      </c>
      <c r="L6" s="59" t="s">
        <v>158</v>
      </c>
    </row>
    <row r="7" spans="1:12" s="60" customFormat="1" ht="39" customHeight="1">
      <c r="B7" s="59" t="s">
        <v>159</v>
      </c>
      <c r="C7" s="101" t="s">
        <v>14</v>
      </c>
      <c r="D7" s="59" t="s">
        <v>15</v>
      </c>
      <c r="E7" s="59" t="s">
        <v>16</v>
      </c>
      <c r="F7" s="59" t="s">
        <v>160</v>
      </c>
      <c r="G7" s="59" t="s">
        <v>18</v>
      </c>
      <c r="H7" s="59" t="s">
        <v>19</v>
      </c>
      <c r="I7" s="59" t="s">
        <v>20</v>
      </c>
      <c r="J7" s="59" t="s">
        <v>21</v>
      </c>
      <c r="K7" s="59" t="s">
        <v>22</v>
      </c>
      <c r="L7" s="59" t="s">
        <v>23</v>
      </c>
    </row>
    <row r="8" spans="1:12" ht="288.75" customHeight="1">
      <c r="B8" s="112"/>
      <c r="C8" s="102" t="s">
        <v>24</v>
      </c>
      <c r="D8" s="103" t="s">
        <v>25</v>
      </c>
      <c r="E8" s="63" t="s">
        <v>26</v>
      </c>
      <c r="F8" s="64" t="s">
        <v>27</v>
      </c>
      <c r="G8" s="65" t="s">
        <v>28</v>
      </c>
      <c r="H8" s="2" t="s">
        <v>29</v>
      </c>
      <c r="I8" s="2" t="s">
        <v>30</v>
      </c>
      <c r="J8" s="121" t="s">
        <v>161</v>
      </c>
      <c r="K8" s="3" t="s">
        <v>32</v>
      </c>
      <c r="L8" s="3" t="s">
        <v>162</v>
      </c>
    </row>
    <row r="9" spans="1:12" ht="77.25" customHeight="1">
      <c r="B9" s="112"/>
      <c r="C9" s="102" t="s">
        <v>34</v>
      </c>
      <c r="D9" s="103" t="s">
        <v>35</v>
      </c>
      <c r="E9" s="62" t="s">
        <v>36</v>
      </c>
      <c r="F9" s="13"/>
      <c r="G9" s="67" t="s">
        <v>37</v>
      </c>
      <c r="H9" s="2" t="s">
        <v>98</v>
      </c>
      <c r="I9" s="2" t="s">
        <v>163</v>
      </c>
      <c r="J9" s="3" t="s">
        <v>164</v>
      </c>
      <c r="K9" s="3" t="s">
        <v>32</v>
      </c>
      <c r="L9" s="122" t="s">
        <v>165</v>
      </c>
    </row>
    <row r="10" spans="1:12" ht="293.25" customHeight="1">
      <c r="B10" s="112"/>
      <c r="C10" s="102" t="s">
        <v>41</v>
      </c>
      <c r="D10" s="103" t="s">
        <v>42</v>
      </c>
      <c r="E10" s="62" t="s">
        <v>43</v>
      </c>
      <c r="F10" s="13"/>
      <c r="G10" s="65" t="s">
        <v>28</v>
      </c>
      <c r="H10" s="2" t="s">
        <v>29</v>
      </c>
      <c r="I10" s="2" t="s">
        <v>30</v>
      </c>
      <c r="J10" s="121" t="s">
        <v>161</v>
      </c>
      <c r="K10" s="3" t="s">
        <v>32</v>
      </c>
      <c r="L10" s="122" t="s">
        <v>166</v>
      </c>
    </row>
    <row r="11" spans="1:12" ht="17.25" customHeight="1"/>
    <row r="12" spans="1:12" ht="17.25" customHeight="1">
      <c r="A12" s="58" t="s">
        <v>167</v>
      </c>
      <c r="B12" s="58"/>
    </row>
    <row r="13" spans="1:12" ht="20.25" customHeight="1">
      <c r="B13" s="243" t="s">
        <v>4</v>
      </c>
      <c r="C13" s="244"/>
      <c r="D13" s="211" t="s">
        <v>5</v>
      </c>
      <c r="E13" s="211"/>
      <c r="F13" s="59" t="s">
        <v>6</v>
      </c>
      <c r="G13" s="59" t="s">
        <v>7</v>
      </c>
      <c r="H13" s="211" t="s">
        <v>8</v>
      </c>
      <c r="I13" s="211"/>
      <c r="J13" s="211"/>
      <c r="K13" s="211" t="s">
        <v>9</v>
      </c>
      <c r="L13" s="211"/>
    </row>
    <row r="14" spans="1:12" ht="39" customHeight="1">
      <c r="B14" s="243" t="s">
        <v>15</v>
      </c>
      <c r="C14" s="244"/>
      <c r="D14" s="211" t="s">
        <v>16</v>
      </c>
      <c r="E14" s="211"/>
      <c r="F14" s="59" t="s">
        <v>17</v>
      </c>
      <c r="G14" s="59" t="s">
        <v>18</v>
      </c>
      <c r="H14" s="211" t="s">
        <v>20</v>
      </c>
      <c r="I14" s="211"/>
      <c r="J14" s="211"/>
      <c r="K14" s="211" t="s">
        <v>23</v>
      </c>
      <c r="L14" s="211"/>
    </row>
    <row r="15" spans="1:12" ht="68.25" customHeight="1">
      <c r="B15" s="238" t="s">
        <v>46</v>
      </c>
      <c r="C15" s="239"/>
      <c r="D15" s="207" t="s">
        <v>47</v>
      </c>
      <c r="E15" s="207"/>
      <c r="F15" s="111">
        <f>IF('AM005_MPS(input)'!E15&gt;0,'AM005_MPS(input)'!E15,"")</f>
        <v>0.56640000000000001</v>
      </c>
      <c r="G15" s="62" t="s">
        <v>48</v>
      </c>
      <c r="H15" s="242" t="str">
        <f>'AM005_MPS(input)'!G15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242"/>
      <c r="J15" s="242"/>
      <c r="K15" s="248" t="str">
        <f>IF('AM005_MPS(input)'!J15&gt;0,'AM005_MPS(input)'!J15,"")</f>
        <v/>
      </c>
      <c r="L15" s="248"/>
    </row>
    <row r="16" spans="1:12" ht="164.25" customHeight="1">
      <c r="B16" s="233" t="s">
        <v>50</v>
      </c>
      <c r="C16" s="234"/>
      <c r="D16" s="207" t="s">
        <v>168</v>
      </c>
      <c r="E16" s="207"/>
      <c r="F16" s="66">
        <f>IF(ISERROR(3.6*(100/F25)*F27),0,3.6*(100/F25)*F27)</f>
        <v>0</v>
      </c>
      <c r="G16" s="67" t="s">
        <v>52</v>
      </c>
      <c r="H16" s="242" t="str">
        <f>'AM005_MPS(input)'!G16</f>
        <v>Power generation efficiency obtained from manufacturer's specification.</v>
      </c>
      <c r="I16" s="242"/>
      <c r="J16" s="242"/>
      <c r="K16" s="248" t="str">
        <f>IF('AM005_MPS(input)'!J16&gt;0,'AM005_MPS(input)'!J16,"")</f>
        <v>Calculated
In case of [ 3) Electricity directly supplied from small power producer (SPP) ], when project chiller may consume electricity supplied from more than 1 SPP, the project participant applies the CO2 emission factor with the lowest value.</v>
      </c>
      <c r="L16" s="248"/>
    </row>
    <row r="17" spans="1:12" ht="166.5" customHeight="1">
      <c r="B17" s="233" t="s">
        <v>50</v>
      </c>
      <c r="C17" s="234"/>
      <c r="D17" s="207" t="s">
        <v>169</v>
      </c>
      <c r="E17" s="207"/>
      <c r="F17" s="66">
        <f>IF(ISERROR(F9*F26*F27/F10),0,F9*F26*F27/F10)</f>
        <v>0</v>
      </c>
      <c r="G17" s="67" t="s">
        <v>52</v>
      </c>
      <c r="H17" s="242" t="str">
        <f>'AM005_MPS(input)'!G17</f>
        <v>The power generation efficiency calculated from monitored data of the amount of fuel input for power generation and the amount of electricity generated.</v>
      </c>
      <c r="I17" s="242"/>
      <c r="J17" s="242"/>
      <c r="K17" s="248" t="str">
        <f>IF('AM005_MPS(input)'!J17&gt;0,'AM005_MPS(input)'!J17,"")</f>
        <v>Calculated
In case of [ 3) electricity directly supplied from small power producer (SPP) ], when project chiller may consume electricity supplied from more than 1 SPP, the project participant applies the CO2 emission factor with the lowest value.</v>
      </c>
      <c r="L17" s="248"/>
    </row>
    <row r="18" spans="1:12" ht="129.75" customHeight="1">
      <c r="B18" s="233" t="s">
        <v>50</v>
      </c>
      <c r="C18" s="234"/>
      <c r="D18" s="207" t="s">
        <v>58</v>
      </c>
      <c r="E18" s="207"/>
      <c r="F18" s="111">
        <f>IF('AM005_MPS(input)'!E18&gt;0,'AM005_MPS(input)'!E18,"")</f>
        <v>0.46</v>
      </c>
      <c r="G18" s="67" t="s">
        <v>52</v>
      </c>
      <c r="H18" s="242" t="str">
        <f>'AM005_MPS(input)'!G18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242"/>
      <c r="J18" s="242"/>
      <c r="K18" s="248" t="str">
        <f>IF('AM005_MPS(input)'!J18&gt;0,'AM005_MPS(input)'!J18,"")</f>
        <v/>
      </c>
      <c r="L18" s="248"/>
    </row>
    <row r="19" spans="1:12" ht="117.75" customHeight="1">
      <c r="B19" s="233" t="s">
        <v>50</v>
      </c>
      <c r="C19" s="234"/>
      <c r="D19" s="207" t="s">
        <v>60</v>
      </c>
      <c r="E19" s="207"/>
      <c r="F19" s="111" t="str">
        <f>IF('AM005_MPS(input)'!E19&gt;0,'AM005_MPS(input)'!E19,"")</f>
        <v>-</v>
      </c>
      <c r="G19" s="67" t="s">
        <v>52</v>
      </c>
      <c r="H19" s="235" t="s">
        <v>170</v>
      </c>
      <c r="I19" s="236"/>
      <c r="J19" s="237"/>
      <c r="K19" s="249" t="str">
        <f>IF('AM005_MPS(input)'!J19&gt;0,'AM005_MPS(input)'!J19,"")</f>
        <v>When project chiller may consume electricity supplied from more than 1 SPP, the project participant applies the CO2 emission factor with the lowest value.</v>
      </c>
      <c r="L19" s="250"/>
    </row>
    <row r="20" spans="1:12" ht="54.75" customHeight="1">
      <c r="B20" s="238" t="s">
        <v>63</v>
      </c>
      <c r="C20" s="239"/>
      <c r="D20" s="215" t="s">
        <v>64</v>
      </c>
      <c r="E20" s="215"/>
      <c r="F20" s="114" t="str">
        <f>IF('AM005_MPS(input)'!E20&gt;0,'AM005_MPS(input)'!E20,"")</f>
        <v>-</v>
      </c>
      <c r="G20" s="62" t="s">
        <v>65</v>
      </c>
      <c r="H20" s="242" t="str">
        <f>'AM005_MPS(input)'!G20</f>
        <v>Specifications of project chiller i prepared for the quotation or factory acceptance test data by manufacturer</v>
      </c>
      <c r="I20" s="242"/>
      <c r="J20" s="242"/>
      <c r="K20" s="248" t="str">
        <f>IF('AM005_MPS(input)'!J20&gt;0,'AM005_MPS(input)'!J20,"")</f>
        <v>Input on "MPS
(input_separate)"</v>
      </c>
      <c r="L20" s="248"/>
    </row>
    <row r="21" spans="1:12" ht="54.75" customHeight="1">
      <c r="B21" s="238" t="s">
        <v>67</v>
      </c>
      <c r="C21" s="239"/>
      <c r="D21" s="215" t="s">
        <v>68</v>
      </c>
      <c r="E21" s="215"/>
      <c r="F21" s="114" t="str">
        <f>IF('AM005_MPS(input)'!E21&gt;0,'AM005_MPS(input)'!E21,"")</f>
        <v>-</v>
      </c>
      <c r="G21" s="62" t="s">
        <v>65</v>
      </c>
      <c r="H21" s="242" t="str">
        <f>'AM005_MPS(input)'!G21</f>
        <v>Specifications of project chiller i prepared for the quotation or factory acceptance test data by manufacturer</v>
      </c>
      <c r="I21" s="242"/>
      <c r="J21" s="242"/>
      <c r="K21" s="248" t="str">
        <f>IF('AM005_MPS(input)'!J21&gt;0,'AM005_MPS(input)'!J21,"")</f>
        <v>Input on "MPS
(input_separate)"</v>
      </c>
      <c r="L21" s="248"/>
    </row>
    <row r="22" spans="1:12" ht="54.75" customHeight="1">
      <c r="B22" s="238" t="s">
        <v>69</v>
      </c>
      <c r="C22" s="239"/>
      <c r="D22" s="215" t="s">
        <v>70</v>
      </c>
      <c r="E22" s="215"/>
      <c r="F22" s="114" t="str">
        <f>IF('AM005_MPS(input)'!E22&gt;0,'AM005_MPS(input)'!E22,"")</f>
        <v>-</v>
      </c>
      <c r="G22" s="110" t="s">
        <v>27</v>
      </c>
      <c r="H22" s="242" t="str">
        <f>'AM005_MPS(input)'!G22</f>
        <v>Selected from the default values set in the methodology</v>
      </c>
      <c r="I22" s="242"/>
      <c r="J22" s="242"/>
      <c r="K22" s="248" t="str">
        <f>IF('AM005_MPS(input)'!J22&gt;0,'AM005_MPS(input)'!J22,"")</f>
        <v>Input on "MPS
(input_separate)"</v>
      </c>
      <c r="L22" s="248"/>
    </row>
    <row r="23" spans="1:12" ht="54.75" customHeight="1">
      <c r="B23" s="238" t="s">
        <v>72</v>
      </c>
      <c r="C23" s="239"/>
      <c r="D23" s="215" t="s">
        <v>73</v>
      </c>
      <c r="E23" s="215"/>
      <c r="F23" s="114" t="str">
        <f>IF('AM005_MPS(input)'!E23&gt;0,'AM005_MPS(input)'!E23,"")</f>
        <v>-</v>
      </c>
      <c r="G23" s="110" t="s">
        <v>27</v>
      </c>
      <c r="H23" s="242" t="str">
        <f>'AM005_MPS(input)'!G23</f>
        <v>Specifications of project chiller i prepared for the quotation or factory acceptance test data by manufacturer</v>
      </c>
      <c r="I23" s="242"/>
      <c r="J23" s="242"/>
      <c r="K23" s="248" t="str">
        <f>IF('AM005_MPS(input)'!J23&gt;0,'AM005_MPS(input)'!J23,"")</f>
        <v>Input on "MPS
(input_separate)"</v>
      </c>
      <c r="L23" s="248"/>
    </row>
    <row r="24" spans="1:12" ht="54.75" customHeight="1">
      <c r="B24" s="238" t="s">
        <v>74</v>
      </c>
      <c r="C24" s="239"/>
      <c r="D24" s="215" t="s">
        <v>75</v>
      </c>
      <c r="E24" s="215"/>
      <c r="F24" s="114" t="str">
        <f>IF('AM005_MPS(input)'!E24&gt;0,'AM005_MPS(input)'!E24,"")</f>
        <v>-</v>
      </c>
      <c r="G24" s="110" t="s">
        <v>27</v>
      </c>
      <c r="H24" s="242" t="str">
        <f>'AM005_MPS(input)'!G24</f>
        <v>Calculated with the following equation;
COPPJ,tc,i= COPPJ,i × [(Tcooling-out,i - Tchilled-out,i + TDchilled + TDcooling) ÷ (37 - 7 + TDchilled + TDcooling)]</v>
      </c>
      <c r="I24" s="242"/>
      <c r="J24" s="242"/>
      <c r="K24" s="248" t="str">
        <f>IF('AM005_MPS(input)'!J24&gt;0,'AM005_MPS(input)'!J24,"")</f>
        <v/>
      </c>
      <c r="L24" s="248"/>
    </row>
    <row r="25" spans="1:12" ht="54.75" customHeight="1">
      <c r="B25" s="238" t="s">
        <v>77</v>
      </c>
      <c r="C25" s="239"/>
      <c r="D25" s="215" t="s">
        <v>78</v>
      </c>
      <c r="E25" s="215"/>
      <c r="F25" s="115" t="str">
        <f>IF('AM005_MPS(input)'!E25&gt;0,'AM005_MPS(input)'!E25,"")</f>
        <v>-</v>
      </c>
      <c r="G25" s="68" t="s">
        <v>79</v>
      </c>
      <c r="H25" s="242" t="str">
        <f>'AM005_MPS(input)'!G25</f>
        <v>Specification of the captive power generation system provided by the manufacturer</v>
      </c>
      <c r="I25" s="242"/>
      <c r="J25" s="242"/>
      <c r="K25" s="247" t="str">
        <f>IF('AM005_MPS(input)'!J25&gt;0,'AM005_MPS(input)'!J25,"")</f>
        <v>For option a) of 2) captive electricity; option b) of 3) electricity directly supplied from SPP.</v>
      </c>
      <c r="L25" s="247"/>
    </row>
    <row r="26" spans="1:12" ht="92.25" customHeight="1">
      <c r="B26" s="238" t="s">
        <v>82</v>
      </c>
      <c r="C26" s="239"/>
      <c r="D26" s="215" t="s">
        <v>83</v>
      </c>
      <c r="E26" s="215"/>
      <c r="F26" s="115" t="str">
        <f>IF('AM005_MPS(input)'!E26&gt;0,'AM005_MPS(input)'!E26,"")</f>
        <v>-</v>
      </c>
      <c r="G26" s="123" t="s">
        <v>84</v>
      </c>
      <c r="H26" s="242" t="str">
        <f>'AM005_MPS(input)'!G26</f>
        <v>1) values provided by the fuel supplier;</v>
      </c>
      <c r="I26" s="242"/>
      <c r="J26" s="242"/>
      <c r="K26" s="247" t="str">
        <f>IF('AM005_MPS(input)'!J26&gt;0,'AM005_MPS(input)'!J26,"")</f>
        <v>For option b) of 2) captive electricity; option c) of 3) electricity directly supplied from SPP.</v>
      </c>
      <c r="L26" s="247"/>
    </row>
    <row r="27" spans="1:12" ht="94.5" customHeight="1">
      <c r="B27" s="238" t="s">
        <v>87</v>
      </c>
      <c r="C27" s="239"/>
      <c r="D27" s="215" t="s">
        <v>88</v>
      </c>
      <c r="E27" s="215"/>
      <c r="F27" s="116" t="str">
        <f>IF('AM005_MPS(input)'!E27&gt;0,'AM005_MPS(input)'!E27,"")</f>
        <v>-</v>
      </c>
      <c r="G27" s="68" t="s">
        <v>89</v>
      </c>
      <c r="H27" s="242" t="str">
        <f>'AM005_MPS(input)'!G27</f>
        <v>4) IPCC default values provided in table 1.4 of Ch.1 Vol.2 of 2006 IPCC Guidelines on National GHG Inventories. Lower value is applied.</v>
      </c>
      <c r="I27" s="242"/>
      <c r="J27" s="242"/>
      <c r="K27" s="247" t="str">
        <f>IF('AM005_MPS(input)'!J27&gt;0,'AM005_MPS(input)'!J27,"")</f>
        <v>For options a); b) of 2) captive electricity; options b); c) of 3) electricity directly supplied from SPP.</v>
      </c>
      <c r="L27" s="247"/>
    </row>
    <row r="28" spans="1:12" ht="6.75" customHeight="1"/>
    <row r="29" spans="1:12" ht="18.75" customHeight="1">
      <c r="A29" s="58" t="s">
        <v>171</v>
      </c>
      <c r="B29" s="58"/>
      <c r="C29" s="58"/>
    </row>
    <row r="30" spans="1:12" ht="17.25" thickBot="1">
      <c r="B30" s="211" t="s">
        <v>159</v>
      </c>
      <c r="C30" s="211"/>
      <c r="D30" s="240" t="s">
        <v>93</v>
      </c>
      <c r="E30" s="241"/>
      <c r="F30" s="69" t="s">
        <v>18</v>
      </c>
    </row>
    <row r="31" spans="1:12" ht="19.5" thickBot="1">
      <c r="B31" s="245"/>
      <c r="C31" s="246"/>
      <c r="D31" s="213">
        <f>ROUNDDOWN('AM005_MRS(calc_process)'!G6,0)</f>
        <v>0</v>
      </c>
      <c r="E31" s="214"/>
      <c r="F31" s="18" t="s">
        <v>94</v>
      </c>
    </row>
    <row r="32" spans="1:12" ht="20.25" customHeight="1">
      <c r="G32" s="70"/>
      <c r="H32" s="70"/>
    </row>
    <row r="33" spans="1:11" ht="18.75" customHeight="1">
      <c r="A33" s="58" t="s">
        <v>95</v>
      </c>
      <c r="B33" s="58"/>
    </row>
    <row r="34" spans="1:11" ht="18" customHeight="1">
      <c r="B34" s="71" t="s">
        <v>96</v>
      </c>
      <c r="C34" s="117" t="s">
        <v>97</v>
      </c>
      <c r="D34" s="118"/>
      <c r="E34" s="118"/>
      <c r="F34" s="118"/>
      <c r="G34" s="118"/>
      <c r="H34" s="118"/>
      <c r="I34" s="118"/>
      <c r="J34" s="119"/>
      <c r="K34" s="72"/>
    </row>
    <row r="35" spans="1:11" ht="18" customHeight="1">
      <c r="B35" s="71" t="s">
        <v>98</v>
      </c>
      <c r="C35" s="117" t="s">
        <v>99</v>
      </c>
      <c r="D35" s="118"/>
      <c r="E35" s="118"/>
      <c r="F35" s="118"/>
      <c r="G35" s="118"/>
      <c r="H35" s="118"/>
      <c r="I35" s="118"/>
      <c r="J35" s="119"/>
      <c r="K35" s="72"/>
    </row>
    <row r="36" spans="1:11" ht="18" customHeight="1">
      <c r="B36" s="71" t="s">
        <v>29</v>
      </c>
      <c r="C36" s="117" t="s">
        <v>100</v>
      </c>
      <c r="D36" s="118"/>
      <c r="E36" s="118"/>
      <c r="F36" s="118"/>
      <c r="G36" s="118"/>
      <c r="H36" s="118"/>
      <c r="I36" s="118"/>
      <c r="J36" s="119"/>
      <c r="K36" s="72"/>
    </row>
  </sheetData>
  <sheetProtection password="C763" sheet="1" formatCells="0" formatRows="0"/>
  <mergeCells count="64">
    <mergeCell ref="K18:L18"/>
    <mergeCell ref="D15:E15"/>
    <mergeCell ref="H15:J15"/>
    <mergeCell ref="K15:L15"/>
    <mergeCell ref="D16:E16"/>
    <mergeCell ref="H16:J16"/>
    <mergeCell ref="K16:L16"/>
    <mergeCell ref="H17:J17"/>
    <mergeCell ref="H13:J13"/>
    <mergeCell ref="K13:L13"/>
    <mergeCell ref="D14:E14"/>
    <mergeCell ref="H14:J14"/>
    <mergeCell ref="K14:L14"/>
    <mergeCell ref="K19:L19"/>
    <mergeCell ref="K17:L17"/>
    <mergeCell ref="D18:E18"/>
    <mergeCell ref="H18:J18"/>
    <mergeCell ref="K26:L26"/>
    <mergeCell ref="K22:L22"/>
    <mergeCell ref="D23:E23"/>
    <mergeCell ref="H23:J23"/>
    <mergeCell ref="K23:L23"/>
    <mergeCell ref="D20:E20"/>
    <mergeCell ref="H20:J20"/>
    <mergeCell ref="K20:L20"/>
    <mergeCell ref="D21:E21"/>
    <mergeCell ref="H21:J21"/>
    <mergeCell ref="K21:L21"/>
    <mergeCell ref="H22:J22"/>
    <mergeCell ref="K27:L27"/>
    <mergeCell ref="D24:E24"/>
    <mergeCell ref="H24:J24"/>
    <mergeCell ref="K24:L24"/>
    <mergeCell ref="D25:E25"/>
    <mergeCell ref="H25:J25"/>
    <mergeCell ref="K25:L25"/>
    <mergeCell ref="H26:J26"/>
    <mergeCell ref="D31:E31"/>
    <mergeCell ref="B13:C13"/>
    <mergeCell ref="B14:C14"/>
    <mergeCell ref="B15:C15"/>
    <mergeCell ref="B16:C16"/>
    <mergeCell ref="B17:C17"/>
    <mergeCell ref="D26:E26"/>
    <mergeCell ref="D22:E22"/>
    <mergeCell ref="D17:E17"/>
    <mergeCell ref="D13:E13"/>
    <mergeCell ref="B31:C31"/>
    <mergeCell ref="B18:C18"/>
    <mergeCell ref="B20:C20"/>
    <mergeCell ref="B21:C21"/>
    <mergeCell ref="B22:C22"/>
    <mergeCell ref="B23:C23"/>
    <mergeCell ref="B19:C19"/>
    <mergeCell ref="D19:E19"/>
    <mergeCell ref="H19:J19"/>
    <mergeCell ref="B24:C24"/>
    <mergeCell ref="D30:E30"/>
    <mergeCell ref="B25:C25"/>
    <mergeCell ref="B26:C26"/>
    <mergeCell ref="B27:C27"/>
    <mergeCell ref="B30:C30"/>
    <mergeCell ref="D27:E27"/>
    <mergeCell ref="H27:J27"/>
  </mergeCells>
  <phoneticPr fontId="4"/>
  <pageMargins left="0.70866141732283472" right="0.70866141732283472" top="0.74803149606299213" bottom="0.74803149606299213" header="0.31496062992125984" footer="0.31496062992125984"/>
  <pageSetup paperSize="9" scale="65"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U27"/>
  <sheetViews>
    <sheetView showGridLines="0" view="pageBreakPreview" zoomScale="80" zoomScaleNormal="85" zoomScaleSheetLayoutView="80" workbookViewId="0"/>
  </sheetViews>
  <sheetFormatPr defaultColWidth="9" defaultRowHeight="14.25"/>
  <cols>
    <col min="1" max="1" width="12" style="73" customWidth="1"/>
    <col min="2" max="2" width="10" style="73" bestFit="1" customWidth="1"/>
    <col min="3" max="6" width="13.875" style="73" customWidth="1"/>
    <col min="7" max="10" width="25.875" style="73" customWidth="1"/>
    <col min="11" max="21" width="13.875" style="73" customWidth="1"/>
    <col min="22" max="16384" width="9" style="73"/>
  </cols>
  <sheetData>
    <row r="1" spans="1:21">
      <c r="U1" s="74" t="str">
        <f>'AM005_MPS(input)'!K1</f>
        <v>Monitoring Spreadsheet: JCM_TH_AM005_ver02.0</v>
      </c>
    </row>
    <row r="2" spans="1:21">
      <c r="U2" s="74" t="str">
        <f>'AM005_MPS(input)'!K2</f>
        <v>Reference Number: TH013</v>
      </c>
    </row>
    <row r="3" spans="1:21" s="76" customFormat="1" ht="27.75" customHeight="1">
      <c r="A3" s="75"/>
      <c r="B3" s="75"/>
      <c r="C3" s="224" t="s">
        <v>172</v>
      </c>
      <c r="D3" s="225"/>
      <c r="E3" s="226"/>
      <c r="F3" s="224" t="s">
        <v>173</v>
      </c>
      <c r="G3" s="225"/>
      <c r="H3" s="225"/>
      <c r="I3" s="225"/>
      <c r="J3" s="225"/>
      <c r="K3" s="225"/>
      <c r="L3" s="225"/>
      <c r="M3" s="225"/>
      <c r="N3" s="225"/>
      <c r="O3" s="225"/>
      <c r="P3" s="225"/>
      <c r="Q3" s="225"/>
      <c r="R3" s="226"/>
      <c r="S3" s="227" t="s">
        <v>174</v>
      </c>
      <c r="T3" s="228"/>
      <c r="U3" s="229"/>
    </row>
    <row r="4" spans="1:21" ht="18.75">
      <c r="A4" s="77" t="s">
        <v>104</v>
      </c>
      <c r="B4" s="106" t="s">
        <v>105</v>
      </c>
      <c r="C4" s="107" t="s">
        <v>25</v>
      </c>
      <c r="D4" s="103" t="s">
        <v>35</v>
      </c>
      <c r="E4" s="103" t="s">
        <v>42</v>
      </c>
      <c r="F4" s="104" t="s">
        <v>46</v>
      </c>
      <c r="G4" s="104" t="s">
        <v>46</v>
      </c>
      <c r="H4" s="104" t="s">
        <v>46</v>
      </c>
      <c r="I4" s="105" t="s">
        <v>50</v>
      </c>
      <c r="J4" s="105" t="s">
        <v>50</v>
      </c>
      <c r="K4" s="104" t="s">
        <v>63</v>
      </c>
      <c r="L4" s="104" t="s">
        <v>67</v>
      </c>
      <c r="M4" s="104" t="s">
        <v>69</v>
      </c>
      <c r="N4" s="104" t="s">
        <v>72</v>
      </c>
      <c r="O4" s="104" t="s">
        <v>74</v>
      </c>
      <c r="P4" s="104" t="s">
        <v>77</v>
      </c>
      <c r="Q4" s="104" t="s">
        <v>82</v>
      </c>
      <c r="R4" s="104" t="s">
        <v>87</v>
      </c>
      <c r="S4" s="107" t="s">
        <v>106</v>
      </c>
      <c r="T4" s="107" t="s">
        <v>107</v>
      </c>
      <c r="U4" s="107" t="s">
        <v>108</v>
      </c>
    </row>
    <row r="5" spans="1:21" ht="247.5" customHeight="1">
      <c r="A5" s="77" t="s">
        <v>109</v>
      </c>
      <c r="B5" s="78" t="s">
        <v>110</v>
      </c>
      <c r="C5" s="62" t="s">
        <v>26</v>
      </c>
      <c r="D5" s="79" t="s">
        <v>111</v>
      </c>
      <c r="E5" s="80" t="s">
        <v>112</v>
      </c>
      <c r="F5" s="124" t="s">
        <v>47</v>
      </c>
      <c r="G5" s="82" t="s">
        <v>175</v>
      </c>
      <c r="H5" s="82" t="s">
        <v>176</v>
      </c>
      <c r="I5" s="82" t="s">
        <v>177</v>
      </c>
      <c r="J5" s="82" t="s">
        <v>116</v>
      </c>
      <c r="K5" s="81" t="s">
        <v>64</v>
      </c>
      <c r="L5" s="81" t="s">
        <v>68</v>
      </c>
      <c r="M5" s="81" t="s">
        <v>70</v>
      </c>
      <c r="N5" s="81" t="s">
        <v>73</v>
      </c>
      <c r="O5" s="81" t="s">
        <v>75</v>
      </c>
      <c r="P5" s="81" t="s">
        <v>78</v>
      </c>
      <c r="Q5" s="81" t="s">
        <v>83</v>
      </c>
      <c r="R5" s="83" t="s">
        <v>88</v>
      </c>
      <c r="S5" s="79" t="s">
        <v>117</v>
      </c>
      <c r="T5" s="125" t="s">
        <v>178</v>
      </c>
      <c r="U5" s="79" t="s">
        <v>119</v>
      </c>
    </row>
    <row r="6" spans="1:21" ht="28.5">
      <c r="A6" s="77" t="s">
        <v>120</v>
      </c>
      <c r="B6" s="108" t="s">
        <v>121</v>
      </c>
      <c r="C6" s="104" t="s">
        <v>28</v>
      </c>
      <c r="D6" s="109" t="s">
        <v>37</v>
      </c>
      <c r="E6" s="104" t="s">
        <v>28</v>
      </c>
      <c r="F6" s="103" t="s">
        <v>48</v>
      </c>
      <c r="G6" s="103" t="s">
        <v>48</v>
      </c>
      <c r="H6" s="103" t="s">
        <v>48</v>
      </c>
      <c r="I6" s="109" t="s">
        <v>52</v>
      </c>
      <c r="J6" s="109" t="s">
        <v>52</v>
      </c>
      <c r="K6" s="103" t="s">
        <v>65</v>
      </c>
      <c r="L6" s="103" t="s">
        <v>65</v>
      </c>
      <c r="M6" s="110" t="s">
        <v>27</v>
      </c>
      <c r="N6" s="110" t="s">
        <v>27</v>
      </c>
      <c r="O6" s="110" t="s">
        <v>27</v>
      </c>
      <c r="P6" s="110" t="s">
        <v>79</v>
      </c>
      <c r="Q6" s="109" t="s">
        <v>37</v>
      </c>
      <c r="R6" s="110" t="s">
        <v>89</v>
      </c>
      <c r="S6" s="108" t="s">
        <v>122</v>
      </c>
      <c r="T6" s="126" t="s">
        <v>179</v>
      </c>
      <c r="U6" s="108" t="s">
        <v>122</v>
      </c>
    </row>
    <row r="7" spans="1:21">
      <c r="A7" s="230" t="s">
        <v>180</v>
      </c>
      <c r="B7" s="12">
        <v>1</v>
      </c>
      <c r="C7" s="92"/>
      <c r="D7" s="90">
        <f>'AM005_MRS(input)'!$F$9</f>
        <v>0</v>
      </c>
      <c r="E7" s="91">
        <f>'AM005_MRS(input)'!$F$10</f>
        <v>0</v>
      </c>
      <c r="F7" s="87">
        <f>'AM005_MRS(input)'!$F$15</f>
        <v>0.56640000000000001</v>
      </c>
      <c r="G7" s="88">
        <f>'AM005_MRS(input)'!$F$16</f>
        <v>0</v>
      </c>
      <c r="H7" s="88">
        <f>'AM005_MRS(input)'!$F$17</f>
        <v>0</v>
      </c>
      <c r="I7" s="89">
        <f>'AM005_MRS(input)'!$F$18</f>
        <v>0.46</v>
      </c>
      <c r="J7" s="89" t="str">
        <f>'AM005_MRS(input)'!$F$19</f>
        <v>-</v>
      </c>
      <c r="K7" s="113">
        <f>'AM005_MPS(input_separate)'!K7</f>
        <v>39</v>
      </c>
      <c r="L7" s="113">
        <f>'AM005_MPS(input_separate)'!L7</f>
        <v>9</v>
      </c>
      <c r="M7" s="98">
        <f>'AM005_MPS(input_separate)'!M7</f>
        <v>6.05</v>
      </c>
      <c r="N7" s="98">
        <f>'AM005_MPS(input_separate)'!N7</f>
        <v>6.1259168704156481</v>
      </c>
      <c r="O7" s="94">
        <f>N7*((K7-L7+'AM005_MRS(calc_process)'!$F$19+'AM005_MRS(calc_process)'!$F$20)/(37-7+'AM005_MRS(calc_process)'!$F$19+'AM005_MRS(calc_process)'!$F$20))</f>
        <v>6.1259168704156481</v>
      </c>
      <c r="P7" s="94" t="str">
        <f>'AM005_MRS(input)'!$F$25</f>
        <v>-</v>
      </c>
      <c r="Q7" s="94" t="str">
        <f>'AM005_MRS(input)'!$F$26</f>
        <v>-</v>
      </c>
      <c r="R7" s="95" t="str">
        <f>'AM005_MRS(input)'!$F$27</f>
        <v>-</v>
      </c>
      <c r="S7" s="96">
        <f>IF(ISERROR(C7*(O7/M7)*SMALL(F7:J7,COUNTIF(F7:J7,0)+1)),0,(C7*(O7/M7)*SMALL(F7:J7,COUNTIF(F7:J7,0)+1)))</f>
        <v>0</v>
      </c>
      <c r="T7" s="96">
        <f>IF(ISERROR(C7*SMALL(F7:J7,COUNTIF(F7:J7,0)+1)),0,(C7*SMALL(F7:J7,COUNTIF(F7:J7,0)+1)))</f>
        <v>0</v>
      </c>
      <c r="U7" s="97">
        <f>S7-T7</f>
        <v>0</v>
      </c>
    </row>
    <row r="8" spans="1:21">
      <c r="A8" s="230"/>
      <c r="B8" s="12">
        <v>2</v>
      </c>
      <c r="C8" s="92"/>
      <c r="D8" s="90">
        <f>'AM005_MRS(input)'!$F$9</f>
        <v>0</v>
      </c>
      <c r="E8" s="91">
        <f>'AM005_MRS(input)'!$F$10</f>
        <v>0</v>
      </c>
      <c r="F8" s="87">
        <f>'AM005_MRS(input)'!$F$15</f>
        <v>0.56640000000000001</v>
      </c>
      <c r="G8" s="88">
        <f>'AM005_MRS(input)'!$F$16</f>
        <v>0</v>
      </c>
      <c r="H8" s="88">
        <f>'AM005_MRS(input)'!$F$17</f>
        <v>0</v>
      </c>
      <c r="I8" s="89">
        <f>'AM005_MRS(input)'!$F$18</f>
        <v>0.46</v>
      </c>
      <c r="J8" s="89" t="str">
        <f>'AM005_MRS(input)'!$F$19</f>
        <v>-</v>
      </c>
      <c r="K8" s="113">
        <f>'AM005_MPS(input_separate)'!K8</f>
        <v>0</v>
      </c>
      <c r="L8" s="113">
        <f>'AM005_MPS(input_separate)'!L8</f>
        <v>0</v>
      </c>
      <c r="M8" s="98">
        <f>'AM005_MPS(input_separate)'!M8</f>
        <v>0</v>
      </c>
      <c r="N8" s="98">
        <f>'AM005_MPS(input_separate)'!N8</f>
        <v>0</v>
      </c>
      <c r="O8" s="94">
        <f>N8*((K8-L8+'AM005_MRS(calc_process)'!$F$19+'AM005_MRS(calc_process)'!$F$20)/(37-7+'AM005_MRS(calc_process)'!$F$19+'AM005_MRS(calc_process)'!$F$20))</f>
        <v>0</v>
      </c>
      <c r="P8" s="94" t="str">
        <f>'AM005_MRS(input)'!$F$25</f>
        <v>-</v>
      </c>
      <c r="Q8" s="94" t="str">
        <f>'AM005_MRS(input)'!$F$26</f>
        <v>-</v>
      </c>
      <c r="R8" s="95" t="str">
        <f>'AM005_MRS(input)'!$F$27</f>
        <v>-</v>
      </c>
      <c r="S8" s="96">
        <f t="shared" ref="S8:S26" si="0">IF(ISERROR(C8*(O8/M8)*SMALL(F8:J8,COUNTIF(F8:J8,0)+1)),0,(C8*(O8/M8)*SMALL(F8:J8,COUNTIF(F8:J8,0)+1)))</f>
        <v>0</v>
      </c>
      <c r="T8" s="96">
        <f t="shared" ref="T8:T26" si="1">IF(ISERROR(C8*SMALL(F8:J8,COUNTIF(F8:J8,0)+1)),0,(C8*SMALL(F8:J8,COUNTIF(F8:J8,0)+1)))</f>
        <v>0</v>
      </c>
      <c r="U8" s="97">
        <f t="shared" ref="U8:U26" si="2">S8-T8</f>
        <v>0</v>
      </c>
    </row>
    <row r="9" spans="1:21">
      <c r="A9" s="230"/>
      <c r="B9" s="12">
        <v>3</v>
      </c>
      <c r="C9" s="92"/>
      <c r="D9" s="90">
        <f>'AM005_MRS(input)'!$F$9</f>
        <v>0</v>
      </c>
      <c r="E9" s="91">
        <f>'AM005_MRS(input)'!$F$10</f>
        <v>0</v>
      </c>
      <c r="F9" s="87">
        <f>'AM005_MRS(input)'!$F$15</f>
        <v>0.56640000000000001</v>
      </c>
      <c r="G9" s="88">
        <f>'AM005_MRS(input)'!$F$16</f>
        <v>0</v>
      </c>
      <c r="H9" s="88">
        <f>'AM005_MRS(input)'!$F$17</f>
        <v>0</v>
      </c>
      <c r="I9" s="89">
        <f>'AM005_MRS(input)'!$F$18</f>
        <v>0.46</v>
      </c>
      <c r="J9" s="89" t="str">
        <f>'AM005_MRS(input)'!$F$19</f>
        <v>-</v>
      </c>
      <c r="K9" s="113">
        <f>'AM005_MPS(input_separate)'!K9</f>
        <v>0</v>
      </c>
      <c r="L9" s="113">
        <f>'AM005_MPS(input_separate)'!L9</f>
        <v>0</v>
      </c>
      <c r="M9" s="98">
        <f>'AM005_MPS(input_separate)'!M9</f>
        <v>0</v>
      </c>
      <c r="N9" s="98">
        <f>'AM005_MPS(input_separate)'!N9</f>
        <v>0</v>
      </c>
      <c r="O9" s="94">
        <f>N9*((K9-L9+'AM005_MRS(calc_process)'!$F$19+'AM005_MRS(calc_process)'!$F$20)/(37-7+'AM005_MRS(calc_process)'!$F$19+'AM005_MRS(calc_process)'!$F$20))</f>
        <v>0</v>
      </c>
      <c r="P9" s="94" t="str">
        <f>'AM005_MRS(input)'!$F$25</f>
        <v>-</v>
      </c>
      <c r="Q9" s="94" t="str">
        <f>'AM005_MRS(input)'!$F$26</f>
        <v>-</v>
      </c>
      <c r="R9" s="95" t="str">
        <f>'AM005_MRS(input)'!$F$27</f>
        <v>-</v>
      </c>
      <c r="S9" s="96">
        <f t="shared" si="0"/>
        <v>0</v>
      </c>
      <c r="T9" s="96">
        <f t="shared" si="1"/>
        <v>0</v>
      </c>
      <c r="U9" s="97">
        <f t="shared" si="2"/>
        <v>0</v>
      </c>
    </row>
    <row r="10" spans="1:21">
      <c r="A10" s="230"/>
      <c r="B10" s="12">
        <v>4</v>
      </c>
      <c r="C10" s="92"/>
      <c r="D10" s="90">
        <f>'AM005_MRS(input)'!$F$9</f>
        <v>0</v>
      </c>
      <c r="E10" s="91">
        <f>'AM005_MRS(input)'!$F$10</f>
        <v>0</v>
      </c>
      <c r="F10" s="87">
        <f>'AM005_MRS(input)'!$F$15</f>
        <v>0.56640000000000001</v>
      </c>
      <c r="G10" s="88">
        <f>'AM005_MRS(input)'!$F$16</f>
        <v>0</v>
      </c>
      <c r="H10" s="88">
        <f>'AM005_MRS(input)'!$F$17</f>
        <v>0</v>
      </c>
      <c r="I10" s="89">
        <f>'AM005_MRS(input)'!$F$18</f>
        <v>0.46</v>
      </c>
      <c r="J10" s="89" t="str">
        <f>'AM005_MRS(input)'!$F$19</f>
        <v>-</v>
      </c>
      <c r="K10" s="113">
        <f>'AM005_MPS(input_separate)'!K10</f>
        <v>0</v>
      </c>
      <c r="L10" s="113">
        <f>'AM005_MPS(input_separate)'!L10</f>
        <v>0</v>
      </c>
      <c r="M10" s="98">
        <f>'AM005_MPS(input_separate)'!M10</f>
        <v>0</v>
      </c>
      <c r="N10" s="98">
        <f>'AM005_MPS(input_separate)'!N10</f>
        <v>0</v>
      </c>
      <c r="O10" s="94">
        <f>N10*((K10-L10+'AM005_MRS(calc_process)'!$F$19+'AM005_MRS(calc_process)'!$F$20)/(37-7+'AM005_MRS(calc_process)'!$F$19+'AM005_MRS(calc_process)'!$F$20))</f>
        <v>0</v>
      </c>
      <c r="P10" s="94" t="str">
        <f>'AM005_MRS(input)'!$F$25</f>
        <v>-</v>
      </c>
      <c r="Q10" s="94" t="str">
        <f>'AM005_MRS(input)'!$F$26</f>
        <v>-</v>
      </c>
      <c r="R10" s="95" t="str">
        <f>'AM005_MRS(input)'!$F$27</f>
        <v>-</v>
      </c>
      <c r="S10" s="96">
        <f t="shared" si="0"/>
        <v>0</v>
      </c>
      <c r="T10" s="96">
        <f t="shared" si="1"/>
        <v>0</v>
      </c>
      <c r="U10" s="97">
        <f t="shared" si="2"/>
        <v>0</v>
      </c>
    </row>
    <row r="11" spans="1:21">
      <c r="A11" s="230"/>
      <c r="B11" s="12">
        <v>5</v>
      </c>
      <c r="C11" s="92"/>
      <c r="D11" s="90">
        <f>'AM005_MRS(input)'!$F$9</f>
        <v>0</v>
      </c>
      <c r="E11" s="91">
        <f>'AM005_MRS(input)'!$F$10</f>
        <v>0</v>
      </c>
      <c r="F11" s="87">
        <f>'AM005_MRS(input)'!$F$15</f>
        <v>0.56640000000000001</v>
      </c>
      <c r="G11" s="88">
        <f>'AM005_MRS(input)'!$F$16</f>
        <v>0</v>
      </c>
      <c r="H11" s="88">
        <f>'AM005_MRS(input)'!$F$17</f>
        <v>0</v>
      </c>
      <c r="I11" s="89">
        <f>'AM005_MRS(input)'!$F$18</f>
        <v>0.46</v>
      </c>
      <c r="J11" s="89" t="str">
        <f>'AM005_MRS(input)'!$F$19</f>
        <v>-</v>
      </c>
      <c r="K11" s="113">
        <f>'AM005_MPS(input_separate)'!K11</f>
        <v>0</v>
      </c>
      <c r="L11" s="113">
        <f>'AM005_MPS(input_separate)'!L11</f>
        <v>0</v>
      </c>
      <c r="M11" s="98">
        <f>'AM005_MPS(input_separate)'!M11</f>
        <v>0</v>
      </c>
      <c r="N11" s="98">
        <f>'AM005_MPS(input_separate)'!N11</f>
        <v>0</v>
      </c>
      <c r="O11" s="94">
        <f>N11*((K11-L11+'AM005_MRS(calc_process)'!$F$19+'AM005_MRS(calc_process)'!$F$20)/(37-7+'AM005_MRS(calc_process)'!$F$19+'AM005_MRS(calc_process)'!$F$20))</f>
        <v>0</v>
      </c>
      <c r="P11" s="94" t="str">
        <f>'AM005_MRS(input)'!$F$25</f>
        <v>-</v>
      </c>
      <c r="Q11" s="94" t="str">
        <f>'AM005_MRS(input)'!$F$26</f>
        <v>-</v>
      </c>
      <c r="R11" s="95" t="str">
        <f>'AM005_MRS(input)'!$F$27</f>
        <v>-</v>
      </c>
      <c r="S11" s="96">
        <f t="shared" si="0"/>
        <v>0</v>
      </c>
      <c r="T11" s="96">
        <f t="shared" si="1"/>
        <v>0</v>
      </c>
      <c r="U11" s="97">
        <f t="shared" si="2"/>
        <v>0</v>
      </c>
    </row>
    <row r="12" spans="1:21">
      <c r="A12" s="230"/>
      <c r="B12" s="12">
        <v>6</v>
      </c>
      <c r="C12" s="92"/>
      <c r="D12" s="90">
        <f>'AM005_MRS(input)'!$F$9</f>
        <v>0</v>
      </c>
      <c r="E12" s="91">
        <f>'AM005_MRS(input)'!$F$10</f>
        <v>0</v>
      </c>
      <c r="F12" s="87">
        <f>'AM005_MRS(input)'!$F$15</f>
        <v>0.56640000000000001</v>
      </c>
      <c r="G12" s="88">
        <f>'AM005_MRS(input)'!$F$16</f>
        <v>0</v>
      </c>
      <c r="H12" s="88">
        <f>'AM005_MRS(input)'!$F$17</f>
        <v>0</v>
      </c>
      <c r="I12" s="89">
        <f>'AM005_MRS(input)'!$F$18</f>
        <v>0.46</v>
      </c>
      <c r="J12" s="89" t="str">
        <f>'AM005_MRS(input)'!$F$19</f>
        <v>-</v>
      </c>
      <c r="K12" s="113">
        <f>'AM005_MPS(input_separate)'!K12</f>
        <v>0</v>
      </c>
      <c r="L12" s="113">
        <f>'AM005_MPS(input_separate)'!L12</f>
        <v>0</v>
      </c>
      <c r="M12" s="98">
        <f>'AM005_MPS(input_separate)'!M12</f>
        <v>0</v>
      </c>
      <c r="N12" s="98">
        <f>'AM005_MPS(input_separate)'!N12</f>
        <v>0</v>
      </c>
      <c r="O12" s="94">
        <f>N12*((K12-L12+'AM005_MRS(calc_process)'!$F$19+'AM005_MRS(calc_process)'!$F$20)/(37-7+'AM005_MRS(calc_process)'!$F$19+'AM005_MRS(calc_process)'!$F$20))</f>
        <v>0</v>
      </c>
      <c r="P12" s="94" t="str">
        <f>'AM005_MRS(input)'!$F$25</f>
        <v>-</v>
      </c>
      <c r="Q12" s="94" t="str">
        <f>'AM005_MRS(input)'!$F$26</f>
        <v>-</v>
      </c>
      <c r="R12" s="95" t="str">
        <f>'AM005_MRS(input)'!$F$27</f>
        <v>-</v>
      </c>
      <c r="S12" s="96">
        <f t="shared" si="0"/>
        <v>0</v>
      </c>
      <c r="T12" s="96">
        <f t="shared" si="1"/>
        <v>0</v>
      </c>
      <c r="U12" s="97">
        <f t="shared" si="2"/>
        <v>0</v>
      </c>
    </row>
    <row r="13" spans="1:21">
      <c r="A13" s="230"/>
      <c r="B13" s="12">
        <v>7</v>
      </c>
      <c r="C13" s="92"/>
      <c r="D13" s="90">
        <f>'AM005_MRS(input)'!$F$9</f>
        <v>0</v>
      </c>
      <c r="E13" s="91">
        <f>'AM005_MRS(input)'!$F$10</f>
        <v>0</v>
      </c>
      <c r="F13" s="87">
        <f>'AM005_MRS(input)'!$F$15</f>
        <v>0.56640000000000001</v>
      </c>
      <c r="G13" s="88">
        <f>'AM005_MRS(input)'!$F$16</f>
        <v>0</v>
      </c>
      <c r="H13" s="88">
        <f>'AM005_MRS(input)'!$F$17</f>
        <v>0</v>
      </c>
      <c r="I13" s="89">
        <f>'AM005_MRS(input)'!$F$18</f>
        <v>0.46</v>
      </c>
      <c r="J13" s="89" t="str">
        <f>'AM005_MRS(input)'!$F$19</f>
        <v>-</v>
      </c>
      <c r="K13" s="113">
        <f>'AM005_MPS(input_separate)'!K13</f>
        <v>0</v>
      </c>
      <c r="L13" s="113">
        <f>'AM005_MPS(input_separate)'!L13</f>
        <v>0</v>
      </c>
      <c r="M13" s="98">
        <f>'AM005_MPS(input_separate)'!M13</f>
        <v>0</v>
      </c>
      <c r="N13" s="98">
        <f>'AM005_MPS(input_separate)'!N13</f>
        <v>0</v>
      </c>
      <c r="O13" s="94">
        <f>N13*((K13-L13+'AM005_MRS(calc_process)'!$F$19+'AM005_MRS(calc_process)'!$F$20)/(37-7+'AM005_MRS(calc_process)'!$F$19+'AM005_MRS(calc_process)'!$F$20))</f>
        <v>0</v>
      </c>
      <c r="P13" s="94" t="str">
        <f>'AM005_MRS(input)'!$F$25</f>
        <v>-</v>
      </c>
      <c r="Q13" s="94" t="str">
        <f>'AM005_MRS(input)'!$F$26</f>
        <v>-</v>
      </c>
      <c r="R13" s="95" t="str">
        <f>'AM005_MRS(input)'!$F$27</f>
        <v>-</v>
      </c>
      <c r="S13" s="96">
        <f t="shared" si="0"/>
        <v>0</v>
      </c>
      <c r="T13" s="96">
        <f t="shared" si="1"/>
        <v>0</v>
      </c>
      <c r="U13" s="97">
        <f t="shared" si="2"/>
        <v>0</v>
      </c>
    </row>
    <row r="14" spans="1:21">
      <c r="A14" s="230"/>
      <c r="B14" s="12">
        <v>8</v>
      </c>
      <c r="C14" s="92"/>
      <c r="D14" s="90">
        <f>'AM005_MRS(input)'!$F$9</f>
        <v>0</v>
      </c>
      <c r="E14" s="91">
        <f>'AM005_MRS(input)'!$F$10</f>
        <v>0</v>
      </c>
      <c r="F14" s="87">
        <f>'AM005_MRS(input)'!$F$15</f>
        <v>0.56640000000000001</v>
      </c>
      <c r="G14" s="88">
        <f>'AM005_MRS(input)'!$F$16</f>
        <v>0</v>
      </c>
      <c r="H14" s="88">
        <f>'AM005_MRS(input)'!$F$17</f>
        <v>0</v>
      </c>
      <c r="I14" s="89">
        <f>'AM005_MRS(input)'!$F$18</f>
        <v>0.46</v>
      </c>
      <c r="J14" s="89" t="str">
        <f>'AM005_MRS(input)'!$F$19</f>
        <v>-</v>
      </c>
      <c r="K14" s="113">
        <f>'AM005_MPS(input_separate)'!K14</f>
        <v>0</v>
      </c>
      <c r="L14" s="113">
        <f>'AM005_MPS(input_separate)'!L14</f>
        <v>0</v>
      </c>
      <c r="M14" s="98">
        <f>'AM005_MPS(input_separate)'!M14</f>
        <v>0</v>
      </c>
      <c r="N14" s="98">
        <f>'AM005_MPS(input_separate)'!N14</f>
        <v>0</v>
      </c>
      <c r="O14" s="94">
        <f>N14*((K14-L14+'AM005_MRS(calc_process)'!$F$19+'AM005_MRS(calc_process)'!$F$20)/(37-7+'AM005_MRS(calc_process)'!$F$19+'AM005_MRS(calc_process)'!$F$20))</f>
        <v>0</v>
      </c>
      <c r="P14" s="94" t="str">
        <f>'AM005_MRS(input)'!$F$25</f>
        <v>-</v>
      </c>
      <c r="Q14" s="94" t="str">
        <f>'AM005_MRS(input)'!$F$26</f>
        <v>-</v>
      </c>
      <c r="R14" s="95" t="str">
        <f>'AM005_MRS(input)'!$F$27</f>
        <v>-</v>
      </c>
      <c r="S14" s="96">
        <f t="shared" si="0"/>
        <v>0</v>
      </c>
      <c r="T14" s="96">
        <f t="shared" si="1"/>
        <v>0</v>
      </c>
      <c r="U14" s="97">
        <f t="shared" si="2"/>
        <v>0</v>
      </c>
    </row>
    <row r="15" spans="1:21">
      <c r="A15" s="230"/>
      <c r="B15" s="12">
        <v>9</v>
      </c>
      <c r="C15" s="92"/>
      <c r="D15" s="90">
        <f>'AM005_MRS(input)'!$F$9</f>
        <v>0</v>
      </c>
      <c r="E15" s="91">
        <f>'AM005_MRS(input)'!$F$10</f>
        <v>0</v>
      </c>
      <c r="F15" s="87">
        <f>'AM005_MRS(input)'!$F$15</f>
        <v>0.56640000000000001</v>
      </c>
      <c r="G15" s="88">
        <f>'AM005_MRS(input)'!$F$16</f>
        <v>0</v>
      </c>
      <c r="H15" s="88">
        <f>'AM005_MRS(input)'!$F$17</f>
        <v>0</v>
      </c>
      <c r="I15" s="89">
        <f>'AM005_MRS(input)'!$F$18</f>
        <v>0.46</v>
      </c>
      <c r="J15" s="89" t="str">
        <f>'AM005_MRS(input)'!$F$19</f>
        <v>-</v>
      </c>
      <c r="K15" s="113">
        <f>'AM005_MPS(input_separate)'!K15</f>
        <v>0</v>
      </c>
      <c r="L15" s="113">
        <f>'AM005_MPS(input_separate)'!L15</f>
        <v>0</v>
      </c>
      <c r="M15" s="98">
        <f>'AM005_MPS(input_separate)'!M15</f>
        <v>0</v>
      </c>
      <c r="N15" s="98">
        <f>'AM005_MPS(input_separate)'!N15</f>
        <v>0</v>
      </c>
      <c r="O15" s="94">
        <f>N15*((K15-L15+'AM005_MRS(calc_process)'!$F$19+'AM005_MRS(calc_process)'!$F$20)/(37-7+'AM005_MRS(calc_process)'!$F$19+'AM005_MRS(calc_process)'!$F$20))</f>
        <v>0</v>
      </c>
      <c r="P15" s="94" t="str">
        <f>'AM005_MRS(input)'!$F$25</f>
        <v>-</v>
      </c>
      <c r="Q15" s="94" t="str">
        <f>'AM005_MRS(input)'!$F$26</f>
        <v>-</v>
      </c>
      <c r="R15" s="95" t="str">
        <f>'AM005_MRS(input)'!$F$27</f>
        <v>-</v>
      </c>
      <c r="S15" s="96">
        <f t="shared" si="0"/>
        <v>0</v>
      </c>
      <c r="T15" s="96">
        <f t="shared" si="1"/>
        <v>0</v>
      </c>
      <c r="U15" s="97">
        <f t="shared" si="2"/>
        <v>0</v>
      </c>
    </row>
    <row r="16" spans="1:21">
      <c r="A16" s="230"/>
      <c r="B16" s="12">
        <v>10</v>
      </c>
      <c r="C16" s="92"/>
      <c r="D16" s="90">
        <f>'AM005_MRS(input)'!$F$9</f>
        <v>0</v>
      </c>
      <c r="E16" s="91">
        <f>'AM005_MRS(input)'!$F$10</f>
        <v>0</v>
      </c>
      <c r="F16" s="87">
        <f>'AM005_MRS(input)'!$F$15</f>
        <v>0.56640000000000001</v>
      </c>
      <c r="G16" s="88">
        <f>'AM005_MRS(input)'!$F$16</f>
        <v>0</v>
      </c>
      <c r="H16" s="88">
        <f>'AM005_MRS(input)'!$F$17</f>
        <v>0</v>
      </c>
      <c r="I16" s="89">
        <f>'AM005_MRS(input)'!$F$18</f>
        <v>0.46</v>
      </c>
      <c r="J16" s="89" t="str">
        <f>'AM005_MRS(input)'!$F$19</f>
        <v>-</v>
      </c>
      <c r="K16" s="113">
        <f>'AM005_MPS(input_separate)'!K16</f>
        <v>0</v>
      </c>
      <c r="L16" s="113">
        <f>'AM005_MPS(input_separate)'!L16</f>
        <v>0</v>
      </c>
      <c r="M16" s="98">
        <f>'AM005_MPS(input_separate)'!M16</f>
        <v>0</v>
      </c>
      <c r="N16" s="98">
        <f>'AM005_MPS(input_separate)'!N16</f>
        <v>0</v>
      </c>
      <c r="O16" s="94">
        <f>N16*((K16-L16+'AM005_MRS(calc_process)'!$F$19+'AM005_MRS(calc_process)'!$F$20)/(37-7+'AM005_MRS(calc_process)'!$F$19+'AM005_MRS(calc_process)'!$F$20))</f>
        <v>0</v>
      </c>
      <c r="P16" s="94" t="str">
        <f>'AM005_MRS(input)'!$F$25</f>
        <v>-</v>
      </c>
      <c r="Q16" s="94" t="str">
        <f>'AM005_MRS(input)'!$F$26</f>
        <v>-</v>
      </c>
      <c r="R16" s="95" t="str">
        <f>'AM005_MRS(input)'!$F$27</f>
        <v>-</v>
      </c>
      <c r="S16" s="96">
        <f t="shared" si="0"/>
        <v>0</v>
      </c>
      <c r="T16" s="96">
        <f t="shared" si="1"/>
        <v>0</v>
      </c>
      <c r="U16" s="97">
        <f t="shared" si="2"/>
        <v>0</v>
      </c>
    </row>
    <row r="17" spans="1:21">
      <c r="A17" s="230"/>
      <c r="B17" s="12">
        <v>11</v>
      </c>
      <c r="C17" s="92"/>
      <c r="D17" s="90">
        <f>'AM005_MRS(input)'!$F$9</f>
        <v>0</v>
      </c>
      <c r="E17" s="91">
        <f>'AM005_MRS(input)'!$F$10</f>
        <v>0</v>
      </c>
      <c r="F17" s="87">
        <f>'AM005_MRS(input)'!$F$15</f>
        <v>0.56640000000000001</v>
      </c>
      <c r="G17" s="88">
        <f>'AM005_MRS(input)'!$F$16</f>
        <v>0</v>
      </c>
      <c r="H17" s="88">
        <f>'AM005_MRS(input)'!$F$17</f>
        <v>0</v>
      </c>
      <c r="I17" s="89">
        <f>'AM005_MRS(input)'!$F$18</f>
        <v>0.46</v>
      </c>
      <c r="J17" s="89" t="str">
        <f>'AM005_MRS(input)'!$F$19</f>
        <v>-</v>
      </c>
      <c r="K17" s="113">
        <f>'AM005_MPS(input_separate)'!K17</f>
        <v>0</v>
      </c>
      <c r="L17" s="113">
        <f>'AM005_MPS(input_separate)'!L17</f>
        <v>0</v>
      </c>
      <c r="M17" s="98">
        <f>'AM005_MPS(input_separate)'!M17</f>
        <v>0</v>
      </c>
      <c r="N17" s="98">
        <f>'AM005_MPS(input_separate)'!N17</f>
        <v>0</v>
      </c>
      <c r="O17" s="94">
        <f>N17*((K17-L17+'AM005_MRS(calc_process)'!$F$19+'AM005_MRS(calc_process)'!$F$20)/(37-7+'AM005_MRS(calc_process)'!$F$19+'AM005_MRS(calc_process)'!$F$20))</f>
        <v>0</v>
      </c>
      <c r="P17" s="94" t="str">
        <f>'AM005_MRS(input)'!$F$25</f>
        <v>-</v>
      </c>
      <c r="Q17" s="94" t="str">
        <f>'AM005_MRS(input)'!$F$26</f>
        <v>-</v>
      </c>
      <c r="R17" s="95" t="str">
        <f>'AM005_MRS(input)'!$F$27</f>
        <v>-</v>
      </c>
      <c r="S17" s="96">
        <f t="shared" si="0"/>
        <v>0</v>
      </c>
      <c r="T17" s="96">
        <f t="shared" si="1"/>
        <v>0</v>
      </c>
      <c r="U17" s="97">
        <f t="shared" si="2"/>
        <v>0</v>
      </c>
    </row>
    <row r="18" spans="1:21">
      <c r="A18" s="230"/>
      <c r="B18" s="12">
        <v>12</v>
      </c>
      <c r="C18" s="92"/>
      <c r="D18" s="90">
        <f>'AM005_MRS(input)'!$F$9</f>
        <v>0</v>
      </c>
      <c r="E18" s="91">
        <f>'AM005_MRS(input)'!$F$10</f>
        <v>0</v>
      </c>
      <c r="F18" s="87">
        <f>'AM005_MRS(input)'!$F$15</f>
        <v>0.56640000000000001</v>
      </c>
      <c r="G18" s="88">
        <f>'AM005_MRS(input)'!$F$16</f>
        <v>0</v>
      </c>
      <c r="H18" s="88">
        <f>'AM005_MRS(input)'!$F$17</f>
        <v>0</v>
      </c>
      <c r="I18" s="89">
        <f>'AM005_MRS(input)'!$F$18</f>
        <v>0.46</v>
      </c>
      <c r="J18" s="89" t="str">
        <f>'AM005_MRS(input)'!$F$19</f>
        <v>-</v>
      </c>
      <c r="K18" s="113">
        <f>'AM005_MPS(input_separate)'!K18</f>
        <v>0</v>
      </c>
      <c r="L18" s="113">
        <f>'AM005_MPS(input_separate)'!L18</f>
        <v>0</v>
      </c>
      <c r="M18" s="98">
        <f>'AM005_MPS(input_separate)'!M18</f>
        <v>0</v>
      </c>
      <c r="N18" s="98">
        <f>'AM005_MPS(input_separate)'!N18</f>
        <v>0</v>
      </c>
      <c r="O18" s="94">
        <f>N18*((K18-L18+'AM005_MRS(calc_process)'!$F$19+'AM005_MRS(calc_process)'!$F$20)/(37-7+'AM005_MRS(calc_process)'!$F$19+'AM005_MRS(calc_process)'!$F$20))</f>
        <v>0</v>
      </c>
      <c r="P18" s="94" t="str">
        <f>'AM005_MRS(input)'!$F$25</f>
        <v>-</v>
      </c>
      <c r="Q18" s="94" t="str">
        <f>'AM005_MRS(input)'!$F$26</f>
        <v>-</v>
      </c>
      <c r="R18" s="95" t="str">
        <f>'AM005_MRS(input)'!$F$27</f>
        <v>-</v>
      </c>
      <c r="S18" s="96">
        <f t="shared" si="0"/>
        <v>0</v>
      </c>
      <c r="T18" s="96">
        <f t="shared" si="1"/>
        <v>0</v>
      </c>
      <c r="U18" s="97">
        <f t="shared" si="2"/>
        <v>0</v>
      </c>
    </row>
    <row r="19" spans="1:21">
      <c r="A19" s="230"/>
      <c r="B19" s="12">
        <v>13</v>
      </c>
      <c r="C19" s="92"/>
      <c r="D19" s="90">
        <f>'AM005_MRS(input)'!$F$9</f>
        <v>0</v>
      </c>
      <c r="E19" s="91">
        <f>'AM005_MRS(input)'!$F$10</f>
        <v>0</v>
      </c>
      <c r="F19" s="87">
        <f>'AM005_MRS(input)'!$F$15</f>
        <v>0.56640000000000001</v>
      </c>
      <c r="G19" s="88">
        <f>'AM005_MRS(input)'!$F$16</f>
        <v>0</v>
      </c>
      <c r="H19" s="88">
        <f>'AM005_MRS(input)'!$F$17</f>
        <v>0</v>
      </c>
      <c r="I19" s="89">
        <f>'AM005_MRS(input)'!$F$18</f>
        <v>0.46</v>
      </c>
      <c r="J19" s="89" t="str">
        <f>'AM005_MRS(input)'!$F$19</f>
        <v>-</v>
      </c>
      <c r="K19" s="113">
        <f>'AM005_MPS(input_separate)'!K19</f>
        <v>0</v>
      </c>
      <c r="L19" s="113">
        <f>'AM005_MPS(input_separate)'!L19</f>
        <v>0</v>
      </c>
      <c r="M19" s="98">
        <f>'AM005_MPS(input_separate)'!M19</f>
        <v>0</v>
      </c>
      <c r="N19" s="98">
        <f>'AM005_MPS(input_separate)'!N19</f>
        <v>0</v>
      </c>
      <c r="O19" s="94">
        <f>N19*((K19-L19+'AM005_MRS(calc_process)'!$F$19+'AM005_MRS(calc_process)'!$F$20)/(37-7+'AM005_MRS(calc_process)'!$F$19+'AM005_MRS(calc_process)'!$F$20))</f>
        <v>0</v>
      </c>
      <c r="P19" s="94" t="str">
        <f>'AM005_MRS(input)'!$F$25</f>
        <v>-</v>
      </c>
      <c r="Q19" s="94" t="str">
        <f>'AM005_MRS(input)'!$F$26</f>
        <v>-</v>
      </c>
      <c r="R19" s="95" t="str">
        <f>'AM005_MRS(input)'!$F$27</f>
        <v>-</v>
      </c>
      <c r="S19" s="96">
        <f t="shared" si="0"/>
        <v>0</v>
      </c>
      <c r="T19" s="96">
        <f t="shared" si="1"/>
        <v>0</v>
      </c>
      <c r="U19" s="97">
        <f t="shared" si="2"/>
        <v>0</v>
      </c>
    </row>
    <row r="20" spans="1:21">
      <c r="A20" s="230"/>
      <c r="B20" s="12">
        <v>14</v>
      </c>
      <c r="C20" s="92"/>
      <c r="D20" s="90">
        <f>'AM005_MRS(input)'!$F$9</f>
        <v>0</v>
      </c>
      <c r="E20" s="91">
        <f>'AM005_MRS(input)'!$F$10</f>
        <v>0</v>
      </c>
      <c r="F20" s="87">
        <f>'AM005_MRS(input)'!$F$15</f>
        <v>0.56640000000000001</v>
      </c>
      <c r="G20" s="88">
        <f>'AM005_MRS(input)'!$F$16</f>
        <v>0</v>
      </c>
      <c r="H20" s="88">
        <f>'AM005_MRS(input)'!$F$17</f>
        <v>0</v>
      </c>
      <c r="I20" s="89">
        <f>'AM005_MRS(input)'!$F$18</f>
        <v>0.46</v>
      </c>
      <c r="J20" s="89" t="str">
        <f>'AM005_MRS(input)'!$F$19</f>
        <v>-</v>
      </c>
      <c r="K20" s="113">
        <f>'AM005_MPS(input_separate)'!K20</f>
        <v>0</v>
      </c>
      <c r="L20" s="113">
        <f>'AM005_MPS(input_separate)'!L20</f>
        <v>0</v>
      </c>
      <c r="M20" s="98">
        <f>'AM005_MPS(input_separate)'!M20</f>
        <v>0</v>
      </c>
      <c r="N20" s="98">
        <f>'AM005_MPS(input_separate)'!N20</f>
        <v>0</v>
      </c>
      <c r="O20" s="94">
        <f>N20*((K20-L20+'AM005_MRS(calc_process)'!$F$19+'AM005_MRS(calc_process)'!$F$20)/(37-7+'AM005_MRS(calc_process)'!$F$19+'AM005_MRS(calc_process)'!$F$20))</f>
        <v>0</v>
      </c>
      <c r="P20" s="94" t="str">
        <f>'AM005_MRS(input)'!$F$25</f>
        <v>-</v>
      </c>
      <c r="Q20" s="94" t="str">
        <f>'AM005_MRS(input)'!$F$26</f>
        <v>-</v>
      </c>
      <c r="R20" s="95" t="str">
        <f>'AM005_MRS(input)'!$F$27</f>
        <v>-</v>
      </c>
      <c r="S20" s="96">
        <f t="shared" si="0"/>
        <v>0</v>
      </c>
      <c r="T20" s="96">
        <f t="shared" si="1"/>
        <v>0</v>
      </c>
      <c r="U20" s="97">
        <f t="shared" si="2"/>
        <v>0</v>
      </c>
    </row>
    <row r="21" spans="1:21">
      <c r="A21" s="230"/>
      <c r="B21" s="12">
        <v>15</v>
      </c>
      <c r="C21" s="92"/>
      <c r="D21" s="90">
        <f>'AM005_MRS(input)'!$F$9</f>
        <v>0</v>
      </c>
      <c r="E21" s="91">
        <f>'AM005_MRS(input)'!$F$10</f>
        <v>0</v>
      </c>
      <c r="F21" s="87">
        <f>'AM005_MRS(input)'!$F$15</f>
        <v>0.56640000000000001</v>
      </c>
      <c r="G21" s="88">
        <f>'AM005_MRS(input)'!$F$16</f>
        <v>0</v>
      </c>
      <c r="H21" s="88">
        <f>'AM005_MRS(input)'!$F$17</f>
        <v>0</v>
      </c>
      <c r="I21" s="89">
        <f>'AM005_MRS(input)'!$F$18</f>
        <v>0.46</v>
      </c>
      <c r="J21" s="89" t="str">
        <f>'AM005_MRS(input)'!$F$19</f>
        <v>-</v>
      </c>
      <c r="K21" s="113">
        <f>'AM005_MPS(input_separate)'!K21</f>
        <v>0</v>
      </c>
      <c r="L21" s="113">
        <f>'AM005_MPS(input_separate)'!L21</f>
        <v>0</v>
      </c>
      <c r="M21" s="98">
        <f>'AM005_MPS(input_separate)'!M21</f>
        <v>0</v>
      </c>
      <c r="N21" s="98">
        <f>'AM005_MPS(input_separate)'!N21</f>
        <v>0</v>
      </c>
      <c r="O21" s="94">
        <f>N21*((K21-L21+'AM005_MRS(calc_process)'!$F$19+'AM005_MRS(calc_process)'!$F$20)/(37-7+'AM005_MRS(calc_process)'!$F$19+'AM005_MRS(calc_process)'!$F$20))</f>
        <v>0</v>
      </c>
      <c r="P21" s="94" t="str">
        <f>'AM005_MRS(input)'!$F$25</f>
        <v>-</v>
      </c>
      <c r="Q21" s="94" t="str">
        <f>'AM005_MRS(input)'!$F$26</f>
        <v>-</v>
      </c>
      <c r="R21" s="95" t="str">
        <f>'AM005_MRS(input)'!$F$27</f>
        <v>-</v>
      </c>
      <c r="S21" s="96">
        <f t="shared" si="0"/>
        <v>0</v>
      </c>
      <c r="T21" s="96">
        <f t="shared" si="1"/>
        <v>0</v>
      </c>
      <c r="U21" s="97">
        <f t="shared" si="2"/>
        <v>0</v>
      </c>
    </row>
    <row r="22" spans="1:21">
      <c r="A22" s="230"/>
      <c r="B22" s="12">
        <v>16</v>
      </c>
      <c r="C22" s="92"/>
      <c r="D22" s="90">
        <f>'AM005_MRS(input)'!$F$9</f>
        <v>0</v>
      </c>
      <c r="E22" s="91">
        <f>'AM005_MRS(input)'!$F$10</f>
        <v>0</v>
      </c>
      <c r="F22" s="87">
        <f>'AM005_MRS(input)'!$F$15</f>
        <v>0.56640000000000001</v>
      </c>
      <c r="G22" s="88">
        <f>'AM005_MRS(input)'!$F$16</f>
        <v>0</v>
      </c>
      <c r="H22" s="88">
        <f>'AM005_MRS(input)'!$F$17</f>
        <v>0</v>
      </c>
      <c r="I22" s="89">
        <f>'AM005_MRS(input)'!$F$18</f>
        <v>0.46</v>
      </c>
      <c r="J22" s="89" t="str">
        <f>'AM005_MRS(input)'!$F$19</f>
        <v>-</v>
      </c>
      <c r="K22" s="113">
        <f>'AM005_MPS(input_separate)'!K22</f>
        <v>0</v>
      </c>
      <c r="L22" s="113">
        <f>'AM005_MPS(input_separate)'!L22</f>
        <v>0</v>
      </c>
      <c r="M22" s="98">
        <f>'AM005_MPS(input_separate)'!M22</f>
        <v>0</v>
      </c>
      <c r="N22" s="98">
        <f>'AM005_MPS(input_separate)'!N22</f>
        <v>0</v>
      </c>
      <c r="O22" s="94">
        <f>N22*((K22-L22+'AM005_MRS(calc_process)'!$F$19+'AM005_MRS(calc_process)'!$F$20)/(37-7+'AM005_MRS(calc_process)'!$F$19+'AM005_MRS(calc_process)'!$F$20))</f>
        <v>0</v>
      </c>
      <c r="P22" s="94" t="str">
        <f>'AM005_MRS(input)'!$F$25</f>
        <v>-</v>
      </c>
      <c r="Q22" s="94" t="str">
        <f>'AM005_MRS(input)'!$F$26</f>
        <v>-</v>
      </c>
      <c r="R22" s="95" t="str">
        <f>'AM005_MRS(input)'!$F$27</f>
        <v>-</v>
      </c>
      <c r="S22" s="96">
        <f t="shared" si="0"/>
        <v>0</v>
      </c>
      <c r="T22" s="96">
        <f t="shared" si="1"/>
        <v>0</v>
      </c>
      <c r="U22" s="97">
        <f t="shared" si="2"/>
        <v>0</v>
      </c>
    </row>
    <row r="23" spans="1:21">
      <c r="A23" s="230"/>
      <c r="B23" s="12">
        <v>17</v>
      </c>
      <c r="C23" s="92"/>
      <c r="D23" s="90">
        <f>'AM005_MRS(input)'!$F$9</f>
        <v>0</v>
      </c>
      <c r="E23" s="91">
        <f>'AM005_MRS(input)'!$F$10</f>
        <v>0</v>
      </c>
      <c r="F23" s="87">
        <f>'AM005_MRS(input)'!$F$15</f>
        <v>0.56640000000000001</v>
      </c>
      <c r="G23" s="88">
        <f>'AM005_MRS(input)'!$F$16</f>
        <v>0</v>
      </c>
      <c r="H23" s="88">
        <f>'AM005_MRS(input)'!$F$17</f>
        <v>0</v>
      </c>
      <c r="I23" s="89">
        <f>'AM005_MRS(input)'!$F$18</f>
        <v>0.46</v>
      </c>
      <c r="J23" s="89" t="str">
        <f>'AM005_MRS(input)'!$F$19</f>
        <v>-</v>
      </c>
      <c r="K23" s="113">
        <f>'AM005_MPS(input_separate)'!K23</f>
        <v>0</v>
      </c>
      <c r="L23" s="113">
        <f>'AM005_MPS(input_separate)'!L23</f>
        <v>0</v>
      </c>
      <c r="M23" s="98">
        <f>'AM005_MPS(input_separate)'!M23</f>
        <v>0</v>
      </c>
      <c r="N23" s="98">
        <f>'AM005_MPS(input_separate)'!N23</f>
        <v>0</v>
      </c>
      <c r="O23" s="94">
        <f>N23*((K23-L23+'AM005_MRS(calc_process)'!$F$19+'AM005_MRS(calc_process)'!$F$20)/(37-7+'AM005_MRS(calc_process)'!$F$19+'AM005_MRS(calc_process)'!$F$20))</f>
        <v>0</v>
      </c>
      <c r="P23" s="94" t="str">
        <f>'AM005_MRS(input)'!$F$25</f>
        <v>-</v>
      </c>
      <c r="Q23" s="94" t="str">
        <f>'AM005_MRS(input)'!$F$26</f>
        <v>-</v>
      </c>
      <c r="R23" s="95" t="str">
        <f>'AM005_MRS(input)'!$F$27</f>
        <v>-</v>
      </c>
      <c r="S23" s="96">
        <f t="shared" si="0"/>
        <v>0</v>
      </c>
      <c r="T23" s="96">
        <f t="shared" si="1"/>
        <v>0</v>
      </c>
      <c r="U23" s="97">
        <f t="shared" si="2"/>
        <v>0</v>
      </c>
    </row>
    <row r="24" spans="1:21">
      <c r="A24" s="230"/>
      <c r="B24" s="12">
        <v>18</v>
      </c>
      <c r="C24" s="92"/>
      <c r="D24" s="90">
        <f>'AM005_MRS(input)'!$F$9</f>
        <v>0</v>
      </c>
      <c r="E24" s="91">
        <f>'AM005_MRS(input)'!$F$10</f>
        <v>0</v>
      </c>
      <c r="F24" s="87">
        <f>'AM005_MRS(input)'!$F$15</f>
        <v>0.56640000000000001</v>
      </c>
      <c r="G24" s="88">
        <f>'AM005_MRS(input)'!$F$16</f>
        <v>0</v>
      </c>
      <c r="H24" s="88">
        <f>'AM005_MRS(input)'!$F$17</f>
        <v>0</v>
      </c>
      <c r="I24" s="89">
        <f>'AM005_MRS(input)'!$F$18</f>
        <v>0.46</v>
      </c>
      <c r="J24" s="89" t="str">
        <f>'AM005_MRS(input)'!$F$19</f>
        <v>-</v>
      </c>
      <c r="K24" s="113">
        <f>'AM005_MPS(input_separate)'!K24</f>
        <v>0</v>
      </c>
      <c r="L24" s="113">
        <f>'AM005_MPS(input_separate)'!L24</f>
        <v>0</v>
      </c>
      <c r="M24" s="98">
        <f>'AM005_MPS(input_separate)'!M24</f>
        <v>0</v>
      </c>
      <c r="N24" s="98">
        <f>'AM005_MPS(input_separate)'!N24</f>
        <v>0</v>
      </c>
      <c r="O24" s="94">
        <f>N24*((K24-L24+'AM005_MRS(calc_process)'!$F$19+'AM005_MRS(calc_process)'!$F$20)/(37-7+'AM005_MRS(calc_process)'!$F$19+'AM005_MRS(calc_process)'!$F$20))</f>
        <v>0</v>
      </c>
      <c r="P24" s="94" t="str">
        <f>'AM005_MRS(input)'!$F$25</f>
        <v>-</v>
      </c>
      <c r="Q24" s="94" t="str">
        <f>'AM005_MRS(input)'!$F$26</f>
        <v>-</v>
      </c>
      <c r="R24" s="95" t="str">
        <f>'AM005_MRS(input)'!$F$27</f>
        <v>-</v>
      </c>
      <c r="S24" s="96">
        <f t="shared" si="0"/>
        <v>0</v>
      </c>
      <c r="T24" s="96">
        <f t="shared" si="1"/>
        <v>0</v>
      </c>
      <c r="U24" s="97">
        <f t="shared" si="2"/>
        <v>0</v>
      </c>
    </row>
    <row r="25" spans="1:21">
      <c r="A25" s="230"/>
      <c r="B25" s="12">
        <v>19</v>
      </c>
      <c r="C25" s="92"/>
      <c r="D25" s="90">
        <f>'AM005_MRS(input)'!$F$9</f>
        <v>0</v>
      </c>
      <c r="E25" s="91">
        <f>'AM005_MRS(input)'!$F$10</f>
        <v>0</v>
      </c>
      <c r="F25" s="87">
        <f>'AM005_MRS(input)'!$F$15</f>
        <v>0.56640000000000001</v>
      </c>
      <c r="G25" s="88">
        <f>'AM005_MRS(input)'!$F$16</f>
        <v>0</v>
      </c>
      <c r="H25" s="88">
        <f>'AM005_MRS(input)'!$F$17</f>
        <v>0</v>
      </c>
      <c r="I25" s="89">
        <f>'AM005_MRS(input)'!$F$18</f>
        <v>0.46</v>
      </c>
      <c r="J25" s="89" t="str">
        <f>'AM005_MRS(input)'!$F$19</f>
        <v>-</v>
      </c>
      <c r="K25" s="113">
        <f>'AM005_MPS(input_separate)'!K25</f>
        <v>0</v>
      </c>
      <c r="L25" s="113">
        <f>'AM005_MPS(input_separate)'!L25</f>
        <v>0</v>
      </c>
      <c r="M25" s="98">
        <f>'AM005_MPS(input_separate)'!M25</f>
        <v>0</v>
      </c>
      <c r="N25" s="98">
        <f>'AM005_MPS(input_separate)'!N25</f>
        <v>0</v>
      </c>
      <c r="O25" s="94">
        <f>N25*((K25-L25+'AM005_MRS(calc_process)'!$F$19+'AM005_MRS(calc_process)'!$F$20)/(37-7+'AM005_MRS(calc_process)'!$F$19+'AM005_MRS(calc_process)'!$F$20))</f>
        <v>0</v>
      </c>
      <c r="P25" s="94" t="str">
        <f>'AM005_MRS(input)'!$F$25</f>
        <v>-</v>
      </c>
      <c r="Q25" s="94" t="str">
        <f>'AM005_MRS(input)'!$F$26</f>
        <v>-</v>
      </c>
      <c r="R25" s="95" t="str">
        <f>'AM005_MRS(input)'!$F$27</f>
        <v>-</v>
      </c>
      <c r="S25" s="96">
        <f t="shared" si="0"/>
        <v>0</v>
      </c>
      <c r="T25" s="96">
        <f t="shared" si="1"/>
        <v>0</v>
      </c>
      <c r="U25" s="97">
        <f t="shared" si="2"/>
        <v>0</v>
      </c>
    </row>
    <row r="26" spans="1:21">
      <c r="A26" s="230"/>
      <c r="B26" s="12">
        <v>20</v>
      </c>
      <c r="C26" s="92"/>
      <c r="D26" s="90">
        <f>'AM005_MRS(input)'!$F$9</f>
        <v>0</v>
      </c>
      <c r="E26" s="91">
        <f>'AM005_MRS(input)'!$F$10</f>
        <v>0</v>
      </c>
      <c r="F26" s="87">
        <f>'AM005_MRS(input)'!$F$15</f>
        <v>0.56640000000000001</v>
      </c>
      <c r="G26" s="88">
        <f>'AM005_MRS(input)'!$F$16</f>
        <v>0</v>
      </c>
      <c r="H26" s="88">
        <f>'AM005_MRS(input)'!$F$17</f>
        <v>0</v>
      </c>
      <c r="I26" s="89">
        <f>'AM005_MRS(input)'!$F$18</f>
        <v>0.46</v>
      </c>
      <c r="J26" s="89" t="str">
        <f>'AM005_MRS(input)'!$F$19</f>
        <v>-</v>
      </c>
      <c r="K26" s="113">
        <f>'AM005_MPS(input_separate)'!K26</f>
        <v>0</v>
      </c>
      <c r="L26" s="113">
        <f>'AM005_MPS(input_separate)'!L26</f>
        <v>0</v>
      </c>
      <c r="M26" s="98">
        <f>'AM005_MPS(input_separate)'!M26</f>
        <v>0</v>
      </c>
      <c r="N26" s="98">
        <f>'AM005_MPS(input_separate)'!N26</f>
        <v>0</v>
      </c>
      <c r="O26" s="94">
        <f>N26*((K26-L26+'AM005_MRS(calc_process)'!$F$19+'AM005_MRS(calc_process)'!$F$20)/(37-7+'AM005_MRS(calc_process)'!$F$19+'AM005_MRS(calc_process)'!$F$20))</f>
        <v>0</v>
      </c>
      <c r="P26" s="94" t="str">
        <f>'AM005_MRS(input)'!$F$25</f>
        <v>-</v>
      </c>
      <c r="Q26" s="94" t="str">
        <f>'AM005_MRS(input)'!$F$26</f>
        <v>-</v>
      </c>
      <c r="R26" s="95" t="str">
        <f>'AM005_MRS(input)'!$F$27</f>
        <v>-</v>
      </c>
      <c r="S26" s="96">
        <f t="shared" si="0"/>
        <v>0</v>
      </c>
      <c r="T26" s="96">
        <f t="shared" si="1"/>
        <v>0</v>
      </c>
      <c r="U26" s="97">
        <f t="shared" si="2"/>
        <v>0</v>
      </c>
    </row>
    <row r="27" spans="1:21" ht="15">
      <c r="A27" s="230"/>
      <c r="B27" s="84" t="s">
        <v>124</v>
      </c>
      <c r="C27" s="85" t="s">
        <v>121</v>
      </c>
      <c r="D27" s="85"/>
      <c r="E27" s="85" t="s">
        <v>121</v>
      </c>
      <c r="F27" s="85" t="s">
        <v>121</v>
      </c>
      <c r="G27" s="85"/>
      <c r="H27" s="85"/>
      <c r="I27" s="85" t="s">
        <v>121</v>
      </c>
      <c r="J27" s="85"/>
      <c r="K27" s="85"/>
      <c r="L27" s="85"/>
      <c r="M27" s="85"/>
      <c r="N27" s="85" t="s">
        <v>121</v>
      </c>
      <c r="O27" s="85" t="s">
        <v>121</v>
      </c>
      <c r="P27" s="85" t="s">
        <v>121</v>
      </c>
      <c r="Q27" s="85" t="s">
        <v>121</v>
      </c>
      <c r="R27" s="85" t="s">
        <v>121</v>
      </c>
      <c r="S27" s="98">
        <f>SUMIF(S7:S26,"&gt;0",S7:S26)</f>
        <v>0</v>
      </c>
      <c r="T27" s="127">
        <f>SUMIF(T7:T26,"&gt;0",T7:T26)</f>
        <v>0</v>
      </c>
      <c r="U27" s="98">
        <f>SUMIF(U7:U26,"&gt;0",U7:U26)</f>
        <v>0</v>
      </c>
    </row>
  </sheetData>
  <sheetProtection password="C763" sheet="1" formatCells="0" formatRows="0" insertRows="0"/>
  <mergeCells count="4">
    <mergeCell ref="C3:E3"/>
    <mergeCell ref="F3:R3"/>
    <mergeCell ref="S3:U3"/>
    <mergeCell ref="A7:A27"/>
  </mergeCells>
  <phoneticPr fontId="3"/>
  <pageMargins left="0.25" right="0.25" top="0.75" bottom="0.75" header="0.3" footer="0.3"/>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I21"/>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8" width="12.625" style="1" customWidth="1"/>
    <col min="9" max="9" width="12.625" style="5" customWidth="1"/>
    <col min="10" max="16384" width="9" style="1"/>
  </cols>
  <sheetData>
    <row r="1" spans="1:9" ht="18" customHeight="1">
      <c r="I1" s="14" t="str">
        <f>'AM005_MPS(input)'!K1</f>
        <v>Monitoring Spreadsheet: JCM_TH_AM005_ver02.0</v>
      </c>
    </row>
    <row r="2" spans="1:9" ht="18" customHeight="1">
      <c r="I2" s="14" t="str">
        <f>'AM005_MPS(input)'!K2</f>
        <v>Reference Number: TH013</v>
      </c>
    </row>
    <row r="3" spans="1:9" ht="27.75" customHeight="1">
      <c r="A3" s="231" t="s">
        <v>181</v>
      </c>
      <c r="B3" s="231"/>
      <c r="C3" s="231"/>
      <c r="D3" s="231"/>
      <c r="E3" s="231"/>
      <c r="F3" s="231"/>
      <c r="G3" s="231"/>
      <c r="H3" s="231"/>
      <c r="I3" s="231"/>
    </row>
    <row r="4" spans="1:9" ht="11.25" customHeight="1"/>
    <row r="5" spans="1:9" ht="18.75" customHeight="1" thickBot="1">
      <c r="A5" s="26" t="s">
        <v>126</v>
      </c>
      <c r="B5" s="28"/>
      <c r="C5" s="28"/>
      <c r="D5" s="28"/>
      <c r="E5" s="29"/>
      <c r="F5" s="30" t="s">
        <v>127</v>
      </c>
      <c r="G5" s="30" t="s">
        <v>128</v>
      </c>
      <c r="H5" s="30" t="s">
        <v>18</v>
      </c>
      <c r="I5" s="31" t="s">
        <v>129</v>
      </c>
    </row>
    <row r="6" spans="1:9" ht="18.75" customHeight="1" thickBot="1">
      <c r="A6" s="27"/>
      <c r="B6" s="19" t="s">
        <v>130</v>
      </c>
      <c r="C6" s="19"/>
      <c r="D6" s="20"/>
      <c r="E6" s="21"/>
      <c r="F6" s="7" t="s">
        <v>131</v>
      </c>
      <c r="G6" s="51">
        <f>G8-G11</f>
        <v>0</v>
      </c>
      <c r="H6" s="6" t="s">
        <v>94</v>
      </c>
      <c r="I6" s="40" t="s">
        <v>132</v>
      </c>
    </row>
    <row r="7" spans="1:9" ht="18.75" customHeight="1" thickBot="1">
      <c r="A7" s="26" t="s">
        <v>133</v>
      </c>
      <c r="B7" s="28"/>
      <c r="C7" s="28"/>
      <c r="D7" s="28"/>
      <c r="E7" s="29"/>
      <c r="F7" s="29"/>
      <c r="G7" s="29"/>
      <c r="H7" s="29"/>
      <c r="I7" s="30"/>
    </row>
    <row r="8" spans="1:9" ht="18.75" customHeight="1" thickBot="1">
      <c r="A8" s="32"/>
      <c r="B8" s="22" t="s">
        <v>134</v>
      </c>
      <c r="C8" s="23"/>
      <c r="D8" s="24"/>
      <c r="E8" s="24"/>
      <c r="F8" s="7" t="s">
        <v>131</v>
      </c>
      <c r="G8" s="53">
        <f>G9</f>
        <v>0</v>
      </c>
      <c r="H8" s="6" t="s">
        <v>94</v>
      </c>
      <c r="I8" s="40" t="s">
        <v>135</v>
      </c>
    </row>
    <row r="9" spans="1:9" ht="18.75" customHeight="1">
      <c r="A9" s="32"/>
      <c r="B9" s="22"/>
      <c r="C9" s="16" t="s">
        <v>134</v>
      </c>
      <c r="D9" s="17"/>
      <c r="E9" s="18"/>
      <c r="F9" s="7" t="s">
        <v>131</v>
      </c>
      <c r="G9" s="52">
        <f>'AM005_MRS(input_separate)'!S27</f>
        <v>0</v>
      </c>
      <c r="H9" s="6" t="s">
        <v>94</v>
      </c>
      <c r="I9" s="40" t="s">
        <v>135</v>
      </c>
    </row>
    <row r="10" spans="1:9" ht="18.75" customHeight="1" thickBot="1">
      <c r="A10" s="33" t="s">
        <v>136</v>
      </c>
      <c r="B10" s="34"/>
      <c r="C10" s="34"/>
      <c r="D10" s="34"/>
      <c r="E10" s="35"/>
      <c r="F10" s="29"/>
      <c r="G10" s="29"/>
      <c r="H10" s="29"/>
      <c r="I10" s="30"/>
    </row>
    <row r="11" spans="1:9" ht="18.75" customHeight="1" thickBot="1">
      <c r="A11" s="32"/>
      <c r="B11" s="25" t="s">
        <v>137</v>
      </c>
      <c r="C11" s="25"/>
      <c r="D11" s="25"/>
      <c r="E11" s="24"/>
      <c r="F11" s="7" t="s">
        <v>131</v>
      </c>
      <c r="G11" s="53">
        <f>G12</f>
        <v>0</v>
      </c>
      <c r="H11" s="8" t="s">
        <v>138</v>
      </c>
      <c r="I11" s="41" t="s">
        <v>139</v>
      </c>
    </row>
    <row r="12" spans="1:9" ht="18.75" customHeight="1">
      <c r="A12" s="27"/>
      <c r="B12" s="42"/>
      <c r="C12" s="43" t="s">
        <v>140</v>
      </c>
      <c r="D12" s="49"/>
      <c r="E12" s="50"/>
      <c r="F12" s="44" t="s">
        <v>131</v>
      </c>
      <c r="G12" s="54">
        <f>'AM005_MRS(input_separate)'!T27</f>
        <v>0</v>
      </c>
      <c r="H12" s="45" t="s">
        <v>138</v>
      </c>
      <c r="I12" s="46" t="s">
        <v>139</v>
      </c>
    </row>
    <row r="13" spans="1:9">
      <c r="F13" s="9"/>
      <c r="G13" s="10"/>
      <c r="H13" s="10"/>
    </row>
    <row r="14" spans="1:9" ht="21.75" customHeight="1">
      <c r="E14" s="1" t="s">
        <v>141</v>
      </c>
    </row>
    <row r="15" spans="1:9" ht="21.75" customHeight="1">
      <c r="E15" s="48" t="s">
        <v>142</v>
      </c>
      <c r="F15" s="37">
        <v>5.67</v>
      </c>
      <c r="G15" s="38" t="s">
        <v>121</v>
      </c>
      <c r="H15" s="5"/>
      <c r="I15" s="47"/>
    </row>
    <row r="16" spans="1:9" ht="21.75" customHeight="1">
      <c r="E16" s="48" t="s">
        <v>143</v>
      </c>
      <c r="F16" s="37">
        <v>5.81</v>
      </c>
      <c r="G16" s="38" t="s">
        <v>121</v>
      </c>
      <c r="H16" s="5"/>
    </row>
    <row r="17" spans="5:8" ht="21.75" customHeight="1">
      <c r="E17" s="48" t="s">
        <v>144</v>
      </c>
      <c r="F17" s="37">
        <v>6.05</v>
      </c>
      <c r="G17" s="38" t="s">
        <v>121</v>
      </c>
      <c r="H17" s="5"/>
    </row>
    <row r="18" spans="5:8">
      <c r="E18" s="11"/>
      <c r="F18" s="11"/>
    </row>
    <row r="19" spans="5:8" ht="21.75" customHeight="1">
      <c r="E19" s="36" t="s">
        <v>145</v>
      </c>
      <c r="F19" s="38">
        <v>1.5</v>
      </c>
      <c r="G19" s="39" t="s">
        <v>65</v>
      </c>
    </row>
    <row r="20" spans="5:8" ht="21.75" customHeight="1">
      <c r="E20" s="36" t="s">
        <v>146</v>
      </c>
      <c r="F20" s="38">
        <v>1.5</v>
      </c>
      <c r="G20" s="39" t="s">
        <v>65</v>
      </c>
    </row>
    <row r="21" spans="5:8">
      <c r="E21" s="11"/>
      <c r="F21" s="11"/>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6863-6897-445A-8B1F-21BEDE1F65BC}">
  <sheetPr>
    <tabColor theme="3" tint="0.39997558519241921"/>
    <pageSetUpPr fitToPage="1"/>
  </sheetPr>
  <dimension ref="A1:K39"/>
  <sheetViews>
    <sheetView showGridLines="0" view="pageBreakPreview" zoomScale="80" zoomScaleNormal="84" zoomScaleSheetLayoutView="80" workbookViewId="0"/>
  </sheetViews>
  <sheetFormatPr defaultColWidth="9" defaultRowHeight="14.25"/>
  <cols>
    <col min="1" max="1" width="3.625" style="1" customWidth="1"/>
    <col min="2" max="3" width="12.625" style="1" customWidth="1"/>
    <col min="4" max="4" width="30.625" style="1" customWidth="1"/>
    <col min="5" max="5" width="15.375" style="1" customWidth="1"/>
    <col min="6" max="7" width="12.625" style="1" customWidth="1"/>
    <col min="8" max="8" width="15.625" style="1" customWidth="1"/>
    <col min="9" max="9" width="82.875" style="1" customWidth="1"/>
    <col min="10" max="10" width="12.625" style="1" customWidth="1"/>
    <col min="11" max="11" width="22.625" style="1" customWidth="1"/>
    <col min="12" max="16384" width="9" style="1"/>
  </cols>
  <sheetData>
    <row r="1" spans="1:11">
      <c r="K1" s="14" t="s">
        <v>182</v>
      </c>
    </row>
    <row r="2" spans="1:11" ht="18" customHeight="1">
      <c r="K2" s="14" t="s">
        <v>1</v>
      </c>
    </row>
    <row r="3" spans="1:11" ht="27.95" customHeight="1">
      <c r="A3" s="55" t="s">
        <v>2</v>
      </c>
      <c r="B3" s="56"/>
      <c r="C3" s="56"/>
      <c r="D3" s="56"/>
      <c r="E3" s="56"/>
      <c r="F3" s="56"/>
      <c r="G3" s="56"/>
      <c r="H3" s="56"/>
      <c r="I3" s="56"/>
      <c r="J3" s="56"/>
      <c r="K3" s="57"/>
    </row>
    <row r="5" spans="1:11" ht="18.95" customHeight="1">
      <c r="A5" s="58" t="s">
        <v>3</v>
      </c>
      <c r="B5" s="58"/>
    </row>
    <row r="6" spans="1:11" ht="18.95" customHeight="1">
      <c r="A6" s="58"/>
      <c r="B6" s="136" t="s">
        <v>4</v>
      </c>
      <c r="C6" s="136" t="s">
        <v>5</v>
      </c>
      <c r="D6" s="136" t="s">
        <v>6</v>
      </c>
      <c r="E6" s="136" t="s">
        <v>7</v>
      </c>
      <c r="F6" s="136" t="s">
        <v>8</v>
      </c>
      <c r="G6" s="136" t="s">
        <v>9</v>
      </c>
      <c r="H6" s="136" t="s">
        <v>10</v>
      </c>
      <c r="I6" s="136" t="s">
        <v>11</v>
      </c>
      <c r="J6" s="136" t="s">
        <v>12</v>
      </c>
      <c r="K6" s="136" t="s">
        <v>13</v>
      </c>
    </row>
    <row r="7" spans="1:11" s="60" customFormat="1" ht="39" customHeight="1">
      <c r="B7" s="136" t="s">
        <v>14</v>
      </c>
      <c r="C7" s="136" t="s">
        <v>15</v>
      </c>
      <c r="D7" s="136" t="s">
        <v>16</v>
      </c>
      <c r="E7" s="136" t="s">
        <v>17</v>
      </c>
      <c r="F7" s="136" t="s">
        <v>18</v>
      </c>
      <c r="G7" s="136" t="s">
        <v>19</v>
      </c>
      <c r="H7" s="136" t="s">
        <v>20</v>
      </c>
      <c r="I7" s="136" t="s">
        <v>21</v>
      </c>
      <c r="J7" s="136" t="s">
        <v>22</v>
      </c>
      <c r="K7" s="136" t="s">
        <v>23</v>
      </c>
    </row>
    <row r="8" spans="1:11" ht="159.94999999999999" customHeight="1">
      <c r="B8" s="139" t="s">
        <v>183</v>
      </c>
      <c r="C8" s="104" t="s">
        <v>184</v>
      </c>
      <c r="D8" s="137" t="s">
        <v>185</v>
      </c>
      <c r="E8" s="140" t="s">
        <v>27</v>
      </c>
      <c r="F8" s="65" t="s">
        <v>28</v>
      </c>
      <c r="G8" s="131" t="s">
        <v>29</v>
      </c>
      <c r="H8" s="131" t="s">
        <v>30</v>
      </c>
      <c r="I8" s="141" t="s">
        <v>186</v>
      </c>
      <c r="J8" s="142" t="s">
        <v>187</v>
      </c>
      <c r="K8" s="3" t="s">
        <v>188</v>
      </c>
    </row>
    <row r="9" spans="1:11" ht="409.6" customHeight="1">
      <c r="B9" s="139" t="s">
        <v>189</v>
      </c>
      <c r="C9" s="104" t="s">
        <v>190</v>
      </c>
      <c r="D9" s="137" t="s">
        <v>191</v>
      </c>
      <c r="E9" s="140" t="s">
        <v>27</v>
      </c>
      <c r="F9" s="65" t="s">
        <v>192</v>
      </c>
      <c r="G9" s="131" t="s">
        <v>29</v>
      </c>
      <c r="H9" s="131" t="s">
        <v>30</v>
      </c>
      <c r="I9" s="141" t="s">
        <v>193</v>
      </c>
      <c r="J9" s="131" t="s">
        <v>187</v>
      </c>
      <c r="K9" s="3" t="s">
        <v>188</v>
      </c>
    </row>
    <row r="10" spans="1:11" ht="79.5" customHeight="1">
      <c r="B10" s="139" t="s">
        <v>194</v>
      </c>
      <c r="C10" s="104" t="s">
        <v>195</v>
      </c>
      <c r="D10" s="137" t="s">
        <v>196</v>
      </c>
      <c r="E10" s="143">
        <f>1815*18*250</f>
        <v>8167500</v>
      </c>
      <c r="F10" s="137" t="s">
        <v>197</v>
      </c>
      <c r="G10" s="144" t="s">
        <v>98</v>
      </c>
      <c r="H10" s="144" t="s">
        <v>198</v>
      </c>
      <c r="I10" s="145" t="s">
        <v>199</v>
      </c>
      <c r="J10" s="142" t="s">
        <v>200</v>
      </c>
      <c r="K10" s="145"/>
    </row>
    <row r="11" spans="1:11" ht="18.95" customHeight="1">
      <c r="A11" s="58" t="s">
        <v>201</v>
      </c>
      <c r="B11" s="58"/>
    </row>
    <row r="12" spans="1:11" ht="18.95" customHeight="1">
      <c r="A12" s="58"/>
      <c r="B12" s="136" t="s">
        <v>4</v>
      </c>
      <c r="C12" s="136" t="s">
        <v>5</v>
      </c>
      <c r="D12" s="136" t="s">
        <v>6</v>
      </c>
      <c r="E12" s="136" t="s">
        <v>7</v>
      </c>
      <c r="F12" s="136" t="s">
        <v>8</v>
      </c>
      <c r="G12" s="136" t="s">
        <v>9</v>
      </c>
      <c r="H12" s="136" t="s">
        <v>10</v>
      </c>
      <c r="I12" s="136" t="s">
        <v>11</v>
      </c>
      <c r="J12" s="136" t="s">
        <v>12</v>
      </c>
      <c r="K12" s="136" t="s">
        <v>13</v>
      </c>
    </row>
    <row r="13" spans="1:11" s="60" customFormat="1" ht="39" customHeight="1">
      <c r="B13" s="136" t="s">
        <v>14</v>
      </c>
      <c r="C13" s="136" t="s">
        <v>15</v>
      </c>
      <c r="D13" s="136" t="s">
        <v>16</v>
      </c>
      <c r="E13" s="136" t="s">
        <v>17</v>
      </c>
      <c r="F13" s="136" t="s">
        <v>18</v>
      </c>
      <c r="G13" s="136" t="s">
        <v>19</v>
      </c>
      <c r="H13" s="136" t="s">
        <v>20</v>
      </c>
      <c r="I13" s="136" t="s">
        <v>21</v>
      </c>
      <c r="J13" s="136" t="s">
        <v>22</v>
      </c>
      <c r="K13" s="136" t="s">
        <v>23</v>
      </c>
    </row>
    <row r="14" spans="1:11" ht="80.25" customHeight="1">
      <c r="B14" s="139" t="s">
        <v>202</v>
      </c>
      <c r="C14" s="104" t="s">
        <v>203</v>
      </c>
      <c r="D14" s="137" t="s">
        <v>204</v>
      </c>
      <c r="E14" s="140" t="s">
        <v>27</v>
      </c>
      <c r="F14" s="137" t="s">
        <v>197</v>
      </c>
      <c r="G14" s="144" t="s">
        <v>98</v>
      </c>
      <c r="H14" s="144" t="s">
        <v>198</v>
      </c>
      <c r="I14" s="145" t="s">
        <v>199</v>
      </c>
      <c r="J14" s="142" t="s">
        <v>200</v>
      </c>
      <c r="K14" s="3" t="s">
        <v>188</v>
      </c>
    </row>
    <row r="15" spans="1:11" ht="159.94999999999999" customHeight="1">
      <c r="B15" s="139" t="s">
        <v>205</v>
      </c>
      <c r="C15" s="104" t="s">
        <v>206</v>
      </c>
      <c r="D15" s="137" t="s">
        <v>207</v>
      </c>
      <c r="E15" s="140" t="s">
        <v>27</v>
      </c>
      <c r="F15" s="65" t="s">
        <v>28</v>
      </c>
      <c r="G15" s="131" t="s">
        <v>29</v>
      </c>
      <c r="H15" s="131" t="s">
        <v>30</v>
      </c>
      <c r="I15" s="146" t="s">
        <v>208</v>
      </c>
      <c r="J15" s="142" t="s">
        <v>200</v>
      </c>
      <c r="K15" s="3" t="s">
        <v>188</v>
      </c>
    </row>
    <row r="16" spans="1:11" ht="8.25" customHeight="1"/>
    <row r="17" spans="1:11" ht="20.100000000000001" customHeight="1">
      <c r="A17" s="58" t="s">
        <v>45</v>
      </c>
    </row>
    <row r="18" spans="1:11" ht="20.100000000000001" customHeight="1">
      <c r="B18" s="136" t="s">
        <v>4</v>
      </c>
      <c r="C18" s="211" t="s">
        <v>5</v>
      </c>
      <c r="D18" s="211"/>
      <c r="E18" s="136" t="s">
        <v>6</v>
      </c>
      <c r="F18" s="136" t="s">
        <v>7</v>
      </c>
      <c r="G18" s="211" t="s">
        <v>8</v>
      </c>
      <c r="H18" s="211"/>
      <c r="I18" s="211"/>
      <c r="J18" s="211" t="s">
        <v>9</v>
      </c>
      <c r="K18" s="211"/>
    </row>
    <row r="19" spans="1:11" ht="39" customHeight="1">
      <c r="B19" s="136" t="s">
        <v>15</v>
      </c>
      <c r="C19" s="211" t="s">
        <v>16</v>
      </c>
      <c r="D19" s="211"/>
      <c r="E19" s="136" t="s">
        <v>17</v>
      </c>
      <c r="F19" s="136" t="s">
        <v>18</v>
      </c>
      <c r="G19" s="211" t="s">
        <v>20</v>
      </c>
      <c r="H19" s="211"/>
      <c r="I19" s="211"/>
      <c r="J19" s="211" t="s">
        <v>23</v>
      </c>
      <c r="K19" s="211"/>
    </row>
    <row r="20" spans="1:11" ht="99.95" customHeight="1">
      <c r="B20" s="104" t="s">
        <v>209</v>
      </c>
      <c r="C20" s="256" t="s">
        <v>210</v>
      </c>
      <c r="D20" s="256"/>
      <c r="E20" s="147">
        <f>'AM009_MPS(calc_process)'!F20</f>
        <v>89</v>
      </c>
      <c r="F20" s="65" t="s">
        <v>79</v>
      </c>
      <c r="G20" s="208" t="s">
        <v>211</v>
      </c>
      <c r="H20" s="208"/>
      <c r="I20" s="208"/>
      <c r="J20" s="208"/>
      <c r="K20" s="208"/>
    </row>
    <row r="21" spans="1:11" ht="99.95" customHeight="1">
      <c r="B21" s="104" t="s">
        <v>212</v>
      </c>
      <c r="C21" s="256" t="s">
        <v>213</v>
      </c>
      <c r="D21" s="256"/>
      <c r="E21" s="148">
        <v>3.4851E-2</v>
      </c>
      <c r="F21" s="137" t="s">
        <v>214</v>
      </c>
      <c r="G21" s="218" t="s">
        <v>215</v>
      </c>
      <c r="H21" s="220"/>
      <c r="I21" s="219"/>
      <c r="J21" s="218"/>
      <c r="K21" s="219"/>
    </row>
    <row r="22" spans="1:11" ht="99.95" customHeight="1">
      <c r="B22" s="104" t="s">
        <v>216</v>
      </c>
      <c r="C22" s="252" t="s">
        <v>217</v>
      </c>
      <c r="D22" s="253"/>
      <c r="E22" s="148">
        <v>5.4300000000000001E-2</v>
      </c>
      <c r="F22" s="137" t="s">
        <v>89</v>
      </c>
      <c r="G22" s="218" t="s">
        <v>218</v>
      </c>
      <c r="H22" s="220"/>
      <c r="I22" s="219"/>
      <c r="J22" s="218"/>
      <c r="K22" s="219"/>
    </row>
    <row r="23" spans="1:11" ht="99.95" customHeight="1">
      <c r="B23" s="104" t="s">
        <v>219</v>
      </c>
      <c r="C23" s="252" t="s">
        <v>220</v>
      </c>
      <c r="D23" s="253"/>
      <c r="E23" s="148">
        <v>5.8299999999999998E-2</v>
      </c>
      <c r="F23" s="137" t="s">
        <v>89</v>
      </c>
      <c r="G23" s="218" t="s">
        <v>221</v>
      </c>
      <c r="H23" s="220"/>
      <c r="I23" s="219"/>
      <c r="J23" s="218"/>
      <c r="K23" s="219"/>
    </row>
    <row r="24" spans="1:11" ht="120" customHeight="1">
      <c r="B24" s="104" t="s">
        <v>222</v>
      </c>
      <c r="C24" s="256" t="s">
        <v>223</v>
      </c>
      <c r="D24" s="256"/>
      <c r="E24" s="149" t="s">
        <v>27</v>
      </c>
      <c r="F24" s="137" t="s">
        <v>48</v>
      </c>
      <c r="G24" s="218" t="s">
        <v>224</v>
      </c>
      <c r="H24" s="220"/>
      <c r="I24" s="219"/>
      <c r="J24" s="218" t="s">
        <v>188</v>
      </c>
      <c r="K24" s="219"/>
    </row>
    <row r="25" spans="1:11" ht="120" customHeight="1">
      <c r="B25" s="104" t="s">
        <v>222</v>
      </c>
      <c r="C25" s="256" t="s">
        <v>225</v>
      </c>
      <c r="D25" s="256"/>
      <c r="E25" s="149" t="s">
        <v>27</v>
      </c>
      <c r="F25" s="137" t="s">
        <v>48</v>
      </c>
      <c r="G25" s="208" t="s">
        <v>226</v>
      </c>
      <c r="H25" s="208"/>
      <c r="I25" s="208"/>
      <c r="J25" s="208"/>
      <c r="K25" s="208"/>
    </row>
    <row r="26" spans="1:11" ht="120" customHeight="1">
      <c r="B26" s="104" t="s">
        <v>222</v>
      </c>
      <c r="C26" s="256" t="s">
        <v>227</v>
      </c>
      <c r="D26" s="256"/>
      <c r="E26" s="149" t="s">
        <v>27</v>
      </c>
      <c r="F26" s="137" t="s">
        <v>48</v>
      </c>
      <c r="G26" s="208" t="s">
        <v>228</v>
      </c>
      <c r="H26" s="208"/>
      <c r="I26" s="208"/>
      <c r="J26" s="208"/>
      <c r="K26" s="208"/>
    </row>
    <row r="27" spans="1:11" ht="120" customHeight="1">
      <c r="B27" s="104" t="s">
        <v>222</v>
      </c>
      <c r="C27" s="256" t="s">
        <v>229</v>
      </c>
      <c r="D27" s="256"/>
      <c r="E27" s="149" t="s">
        <v>27</v>
      </c>
      <c r="F27" s="137" t="s">
        <v>48</v>
      </c>
      <c r="G27" s="218" t="s">
        <v>59</v>
      </c>
      <c r="H27" s="220"/>
      <c r="I27" s="219"/>
      <c r="J27" s="218" t="s">
        <v>188</v>
      </c>
      <c r="K27" s="219"/>
    </row>
    <row r="28" spans="1:11" ht="99.95" customHeight="1">
      <c r="B28" s="104" t="s">
        <v>230</v>
      </c>
      <c r="C28" s="252" t="s">
        <v>231</v>
      </c>
      <c r="D28" s="253"/>
      <c r="E28" s="149" t="s">
        <v>27</v>
      </c>
      <c r="F28" s="137" t="s">
        <v>79</v>
      </c>
      <c r="G28" s="218" t="s">
        <v>232</v>
      </c>
      <c r="H28" s="220"/>
      <c r="I28" s="219"/>
      <c r="J28" s="218" t="s">
        <v>188</v>
      </c>
      <c r="K28" s="219"/>
    </row>
    <row r="29" spans="1:11" ht="99.95" customHeight="1">
      <c r="B29" s="104" t="s">
        <v>233</v>
      </c>
      <c r="C29" s="252" t="s">
        <v>234</v>
      </c>
      <c r="D29" s="253"/>
      <c r="E29" s="149" t="s">
        <v>27</v>
      </c>
      <c r="F29" s="137" t="s">
        <v>214</v>
      </c>
      <c r="G29" s="218" t="s">
        <v>235</v>
      </c>
      <c r="H29" s="220"/>
      <c r="I29" s="219"/>
      <c r="J29" s="218" t="s">
        <v>188</v>
      </c>
      <c r="K29" s="219"/>
    </row>
    <row r="30" spans="1:11" ht="99.95" customHeight="1">
      <c r="B30" s="104" t="s">
        <v>236</v>
      </c>
      <c r="C30" s="252" t="s">
        <v>237</v>
      </c>
      <c r="D30" s="253"/>
      <c r="E30" s="149" t="s">
        <v>27</v>
      </c>
      <c r="F30" s="137" t="s">
        <v>89</v>
      </c>
      <c r="G30" s="218" t="s">
        <v>238</v>
      </c>
      <c r="H30" s="220"/>
      <c r="I30" s="219"/>
      <c r="J30" s="218" t="s">
        <v>188</v>
      </c>
      <c r="K30" s="219"/>
    </row>
    <row r="31" spans="1:11" ht="6.75" customHeight="1"/>
    <row r="32" spans="1:11" ht="18.95" customHeight="1">
      <c r="A32" s="58" t="s">
        <v>92</v>
      </c>
      <c r="B32" s="58"/>
    </row>
    <row r="33" spans="1:10" ht="17.25" thickBot="1">
      <c r="B33" s="212" t="s">
        <v>93</v>
      </c>
      <c r="C33" s="212"/>
      <c r="D33" s="69" t="s">
        <v>18</v>
      </c>
    </row>
    <row r="34" spans="1:10" ht="19.5" thickBot="1">
      <c r="B34" s="254">
        <f>ROUNDDOWN('AM009_MPS(calc_process)'!G6, 0)</f>
        <v>7234</v>
      </c>
      <c r="C34" s="255"/>
      <c r="D34" s="18" t="s">
        <v>94</v>
      </c>
    </row>
    <row r="35" spans="1:10" ht="20.100000000000001" customHeight="1">
      <c r="F35" s="70"/>
      <c r="G35" s="70"/>
    </row>
    <row r="36" spans="1:10" ht="18.95" customHeight="1">
      <c r="A36" s="58" t="s">
        <v>95</v>
      </c>
    </row>
    <row r="37" spans="1:10" ht="18" customHeight="1">
      <c r="B37" s="150" t="s">
        <v>96</v>
      </c>
      <c r="C37" s="251" t="s">
        <v>97</v>
      </c>
      <c r="D37" s="251"/>
      <c r="E37" s="251"/>
      <c r="F37" s="251"/>
      <c r="G37" s="251"/>
      <c r="H37" s="251"/>
      <c r="I37" s="251"/>
      <c r="J37" s="72"/>
    </row>
    <row r="38" spans="1:10" ht="18" customHeight="1">
      <c r="B38" s="150" t="s">
        <v>98</v>
      </c>
      <c r="C38" s="251" t="s">
        <v>239</v>
      </c>
      <c r="D38" s="251"/>
      <c r="E38" s="251"/>
      <c r="F38" s="251"/>
      <c r="G38" s="251"/>
      <c r="H38" s="251"/>
      <c r="I38" s="251"/>
      <c r="J38" s="72"/>
    </row>
    <row r="39" spans="1:10" ht="18" customHeight="1">
      <c r="B39" s="150" t="s">
        <v>29</v>
      </c>
      <c r="C39" s="251" t="s">
        <v>240</v>
      </c>
      <c r="D39" s="251"/>
      <c r="E39" s="251"/>
      <c r="F39" s="251"/>
      <c r="G39" s="251"/>
      <c r="H39" s="251"/>
      <c r="I39" s="251"/>
      <c r="J39" s="72"/>
    </row>
  </sheetData>
  <sheetProtection password="C763" sheet="1" formatCells="0" formatRows="0"/>
  <mergeCells count="44">
    <mergeCell ref="C18:D18"/>
    <mergeCell ref="G18:I18"/>
    <mergeCell ref="J18:K18"/>
    <mergeCell ref="C19:D19"/>
    <mergeCell ref="G19:I19"/>
    <mergeCell ref="J19:K19"/>
    <mergeCell ref="C20:D20"/>
    <mergeCell ref="G20:I20"/>
    <mergeCell ref="J20:K20"/>
    <mergeCell ref="C21:D21"/>
    <mergeCell ref="G21:I21"/>
    <mergeCell ref="J21:K21"/>
    <mergeCell ref="C22:D22"/>
    <mergeCell ref="G22:I22"/>
    <mergeCell ref="J22:K22"/>
    <mergeCell ref="C23:D23"/>
    <mergeCell ref="G23:I23"/>
    <mergeCell ref="J23:K23"/>
    <mergeCell ref="C24:D24"/>
    <mergeCell ref="G24:I24"/>
    <mergeCell ref="J24:K24"/>
    <mergeCell ref="C25:D25"/>
    <mergeCell ref="G25:I25"/>
    <mergeCell ref="J25:K25"/>
    <mergeCell ref="C26:D26"/>
    <mergeCell ref="G26:I26"/>
    <mergeCell ref="J26:K26"/>
    <mergeCell ref="C27:D27"/>
    <mergeCell ref="G27:I27"/>
    <mergeCell ref="J27:K27"/>
    <mergeCell ref="C28:D28"/>
    <mergeCell ref="G28:I28"/>
    <mergeCell ref="J28:K28"/>
    <mergeCell ref="C29:D29"/>
    <mergeCell ref="G29:I29"/>
    <mergeCell ref="J29:K29"/>
    <mergeCell ref="C38:I38"/>
    <mergeCell ref="C39:I39"/>
    <mergeCell ref="C30:D30"/>
    <mergeCell ref="G30:I30"/>
    <mergeCell ref="J30:K30"/>
    <mergeCell ref="B33:C33"/>
    <mergeCell ref="B34:C34"/>
    <mergeCell ref="C37:I37"/>
  </mergeCells>
  <phoneticPr fontId="3"/>
  <pageMargins left="0.70866141732283472" right="0.70866141732283472" top="0.74803149606299213" bottom="0.74803149606299213" header="0.31496062992125984" footer="0.31496062992125984"/>
  <pageSetup paperSize="9" scale="57" fitToHeight="0" orientation="landscape" r:id="rId1"/>
  <rowBreaks count="1" manualBreakCount="1">
    <brk id="1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603B2-8215-4635-BDCE-7FBD19562E0E}">
  <sheetPr>
    <tabColor theme="3" tint="0.39997558519241921"/>
  </sheetPr>
  <dimension ref="A1:P37"/>
  <sheetViews>
    <sheetView showGridLines="0" view="pageBreakPreview" zoomScale="80" zoomScaleNormal="100" zoomScaleSheetLayoutView="80" workbookViewId="0"/>
  </sheetViews>
  <sheetFormatPr defaultColWidth="9" defaultRowHeight="14.25"/>
  <cols>
    <col min="1" max="1" width="1.625" style="73" customWidth="1"/>
    <col min="2" max="2" width="13.875" style="73" customWidth="1"/>
    <col min="3" max="3" width="22.625" style="73" customWidth="1"/>
    <col min="4" max="8" width="22.375" style="73" customWidth="1"/>
    <col min="9" max="14" width="22.625" style="73" customWidth="1"/>
    <col min="15" max="16" width="20.625" style="73" customWidth="1"/>
    <col min="17" max="16384" width="9" style="73"/>
  </cols>
  <sheetData>
    <row r="1" spans="1:14">
      <c r="N1" s="74" t="str">
        <f>'AM009_MPS(input)'!K1</f>
        <v>Monitoring Spreadsheet: JCM_TH_AM009_ver01.0</v>
      </c>
    </row>
    <row r="2" spans="1:14">
      <c r="A2" s="1"/>
      <c r="B2" s="1"/>
      <c r="C2" s="1"/>
      <c r="D2" s="1"/>
      <c r="E2" s="1"/>
      <c r="F2" s="1"/>
      <c r="G2" s="1"/>
      <c r="H2" s="1"/>
      <c r="I2" s="1"/>
      <c r="J2" s="1"/>
      <c r="K2" s="1"/>
      <c r="L2" s="1"/>
      <c r="M2" s="1"/>
      <c r="N2" s="74" t="str">
        <f>'AM009_MPS(input)'!K2</f>
        <v>Reference Number: TH013</v>
      </c>
    </row>
    <row r="3" spans="1:14" ht="27" customHeight="1">
      <c r="A3" s="55" t="s">
        <v>241</v>
      </c>
      <c r="B3" s="56"/>
      <c r="C3" s="56"/>
      <c r="D3" s="56"/>
      <c r="E3" s="56"/>
      <c r="F3" s="56"/>
      <c r="G3" s="56"/>
      <c r="H3" s="56"/>
      <c r="I3" s="56"/>
      <c r="J3" s="56"/>
      <c r="K3" s="56"/>
      <c r="L3" s="56"/>
      <c r="M3" s="56"/>
      <c r="N3" s="57"/>
    </row>
    <row r="4" spans="1:14">
      <c r="A4" s="1"/>
      <c r="B4" s="1"/>
      <c r="C4" s="1"/>
      <c r="D4" s="1"/>
      <c r="E4" s="1"/>
      <c r="F4" s="1"/>
      <c r="G4" s="1"/>
      <c r="H4" s="1"/>
      <c r="I4" s="1"/>
      <c r="J4" s="1"/>
      <c r="K4" s="1"/>
      <c r="L4" s="1"/>
      <c r="M4" s="1"/>
      <c r="N4" s="1"/>
    </row>
    <row r="5" spans="1:14" ht="15">
      <c r="A5" s="58" t="s">
        <v>242</v>
      </c>
      <c r="B5" s="58"/>
      <c r="C5" s="1"/>
      <c r="D5" s="1"/>
      <c r="E5" s="1"/>
      <c r="F5" s="1"/>
      <c r="G5" s="1"/>
      <c r="H5" s="1"/>
      <c r="I5" s="1"/>
      <c r="J5" s="1"/>
      <c r="K5" s="1"/>
      <c r="L5" s="1"/>
      <c r="M5" s="1"/>
      <c r="N5" s="1"/>
    </row>
    <row r="6" spans="1:14" ht="43.5" customHeight="1">
      <c r="A6" s="58"/>
      <c r="B6" s="280" t="s">
        <v>243</v>
      </c>
      <c r="C6" s="136" t="s">
        <v>244</v>
      </c>
      <c r="D6" s="151" t="s">
        <v>101</v>
      </c>
      <c r="E6" s="281" t="s">
        <v>245</v>
      </c>
      <c r="F6" s="282"/>
      <c r="G6" s="283" t="s">
        <v>102</v>
      </c>
      <c r="H6" s="284"/>
      <c r="I6" s="284"/>
      <c r="J6" s="284"/>
      <c r="K6" s="284"/>
      <c r="L6" s="284"/>
      <c r="M6" s="285"/>
      <c r="N6" s="152" t="s">
        <v>246</v>
      </c>
    </row>
    <row r="7" spans="1:14" ht="20.100000000000001" customHeight="1">
      <c r="A7" s="60"/>
      <c r="B7" s="280"/>
      <c r="C7" s="149" t="s">
        <v>247</v>
      </c>
      <c r="D7" s="104" t="s">
        <v>184</v>
      </c>
      <c r="E7" s="104" t="s">
        <v>203</v>
      </c>
      <c r="F7" s="104" t="s">
        <v>206</v>
      </c>
      <c r="G7" s="104" t="s">
        <v>222</v>
      </c>
      <c r="H7" s="104" t="s">
        <v>222</v>
      </c>
      <c r="I7" s="104" t="s">
        <v>222</v>
      </c>
      <c r="J7" s="104" t="s">
        <v>222</v>
      </c>
      <c r="K7" s="104" t="s">
        <v>230</v>
      </c>
      <c r="L7" s="104" t="s">
        <v>233</v>
      </c>
      <c r="M7" s="104" t="s">
        <v>236</v>
      </c>
      <c r="N7" s="149" t="s">
        <v>248</v>
      </c>
    </row>
    <row r="8" spans="1:14" ht="120" customHeight="1">
      <c r="A8" s="1"/>
      <c r="B8" s="153" t="s">
        <v>16</v>
      </c>
      <c r="C8" s="138" t="s">
        <v>249</v>
      </c>
      <c r="D8" s="138" t="s">
        <v>250</v>
      </c>
      <c r="E8" s="137" t="s">
        <v>251</v>
      </c>
      <c r="F8" s="137" t="s">
        <v>252</v>
      </c>
      <c r="G8" s="154" t="s">
        <v>253</v>
      </c>
      <c r="H8" s="154" t="s">
        <v>254</v>
      </c>
      <c r="I8" s="154" t="s">
        <v>255</v>
      </c>
      <c r="J8" s="154" t="s">
        <v>256</v>
      </c>
      <c r="K8" s="138" t="s">
        <v>257</v>
      </c>
      <c r="L8" s="138" t="s">
        <v>234</v>
      </c>
      <c r="M8" s="138" t="s">
        <v>258</v>
      </c>
      <c r="N8" s="138" t="s">
        <v>259</v>
      </c>
    </row>
    <row r="9" spans="1:14" ht="30" customHeight="1">
      <c r="B9" s="155" t="s">
        <v>120</v>
      </c>
      <c r="C9" s="149" t="s">
        <v>121</v>
      </c>
      <c r="D9" s="149" t="s">
        <v>260</v>
      </c>
      <c r="E9" s="103" t="s">
        <v>37</v>
      </c>
      <c r="F9" s="104" t="s">
        <v>28</v>
      </c>
      <c r="G9" s="104" t="s">
        <v>48</v>
      </c>
      <c r="H9" s="104" t="s">
        <v>48</v>
      </c>
      <c r="I9" s="104" t="s">
        <v>48</v>
      </c>
      <c r="J9" s="104" t="s">
        <v>48</v>
      </c>
      <c r="K9" s="103" t="s">
        <v>79</v>
      </c>
      <c r="L9" s="103" t="s">
        <v>84</v>
      </c>
      <c r="M9" s="103" t="s">
        <v>89</v>
      </c>
      <c r="N9" s="149" t="s">
        <v>122</v>
      </c>
    </row>
    <row r="10" spans="1:14" ht="20.100000000000001" customHeight="1">
      <c r="B10" s="270" t="s">
        <v>261</v>
      </c>
      <c r="C10" s="149">
        <v>1</v>
      </c>
      <c r="D10" s="156">
        <f>7455/10^3*18*250</f>
        <v>33547.5</v>
      </c>
      <c r="E10" s="157" t="s">
        <v>27</v>
      </c>
      <c r="F10" s="157" t="s">
        <v>38</v>
      </c>
      <c r="G10" s="158">
        <v>0.56640000000000001</v>
      </c>
      <c r="H10" s="159">
        <f>IF(ISERROR(3.6*(100/K10)*M10),0,3.6*(100/K10)*M10)</f>
        <v>0</v>
      </c>
      <c r="I10" s="159">
        <f>IF(ISERROR(E10*L10*M10/F10),0,E10*L10*M10/F10)</f>
        <v>0</v>
      </c>
      <c r="J10" s="160" t="s">
        <v>27</v>
      </c>
      <c r="K10" s="157" t="s">
        <v>38</v>
      </c>
      <c r="L10" s="135" t="s">
        <v>38</v>
      </c>
      <c r="M10" s="135" t="s">
        <v>38</v>
      </c>
      <c r="N10" s="161">
        <f>IF(ISERROR(D10*SMALL(G10:J10,COUNTIF(G10:J10,0)+1)),0,D10*SMALL(G10:J10,COUNTIF(G10:J10,0)+1))</f>
        <v>19001.304</v>
      </c>
    </row>
    <row r="11" spans="1:14" ht="20.100000000000001" customHeight="1">
      <c r="B11" s="270"/>
      <c r="C11" s="149">
        <v>2</v>
      </c>
      <c r="D11" s="156"/>
      <c r="E11" s="157" t="s">
        <v>38</v>
      </c>
      <c r="F11" s="157" t="s">
        <v>38</v>
      </c>
      <c r="G11" s="158"/>
      <c r="H11" s="159">
        <f t="shared" ref="H11:H19" si="0">IF(ISERROR(3.6*(100/K11)*M11),0,3.6*(100/K11)*M11)</f>
        <v>0</v>
      </c>
      <c r="I11" s="159">
        <f t="shared" ref="I11:I19" si="1">IF(ISERROR(E11*L11*M11/F11),0,E11*L11*M11/F11)</f>
        <v>0</v>
      </c>
      <c r="J11" s="160" t="s">
        <v>38</v>
      </c>
      <c r="K11" s="157" t="s">
        <v>38</v>
      </c>
      <c r="L11" s="162" t="s">
        <v>38</v>
      </c>
      <c r="M11" s="135" t="s">
        <v>38</v>
      </c>
      <c r="N11" s="161">
        <f t="shared" ref="N11:N19" si="2">IF(ISERROR(D11*SMALL(G11:J11,COUNTIF(G11:J11,0)+1)),0,D11*SMALL(G11:J11,COUNTIF(G11:J11,0)+1))</f>
        <v>0</v>
      </c>
    </row>
    <row r="12" spans="1:14" ht="20.100000000000001" customHeight="1">
      <c r="B12" s="270"/>
      <c r="C12" s="149">
        <v>3</v>
      </c>
      <c r="D12" s="156"/>
      <c r="E12" s="157" t="s">
        <v>38</v>
      </c>
      <c r="F12" s="157" t="s">
        <v>38</v>
      </c>
      <c r="G12" s="158"/>
      <c r="H12" s="159">
        <f t="shared" si="0"/>
        <v>0</v>
      </c>
      <c r="I12" s="159">
        <f t="shared" si="1"/>
        <v>0</v>
      </c>
      <c r="J12" s="160" t="s">
        <v>38</v>
      </c>
      <c r="K12" s="157" t="s">
        <v>38</v>
      </c>
      <c r="L12" s="162" t="s">
        <v>38</v>
      </c>
      <c r="M12" s="135" t="s">
        <v>38</v>
      </c>
      <c r="N12" s="161">
        <f t="shared" si="2"/>
        <v>0</v>
      </c>
    </row>
    <row r="13" spans="1:14" ht="20.100000000000001" customHeight="1">
      <c r="B13" s="270"/>
      <c r="C13" s="149">
        <v>4</v>
      </c>
      <c r="D13" s="156"/>
      <c r="E13" s="157" t="s">
        <v>38</v>
      </c>
      <c r="F13" s="157" t="s">
        <v>38</v>
      </c>
      <c r="G13" s="158"/>
      <c r="H13" s="159">
        <f t="shared" si="0"/>
        <v>0</v>
      </c>
      <c r="I13" s="159">
        <f t="shared" si="1"/>
        <v>0</v>
      </c>
      <c r="J13" s="160" t="s">
        <v>38</v>
      </c>
      <c r="K13" s="157" t="s">
        <v>38</v>
      </c>
      <c r="L13" s="162" t="s">
        <v>38</v>
      </c>
      <c r="M13" s="135" t="s">
        <v>38</v>
      </c>
      <c r="N13" s="161">
        <f t="shared" si="2"/>
        <v>0</v>
      </c>
    </row>
    <row r="14" spans="1:14" ht="20.100000000000001" customHeight="1">
      <c r="B14" s="270"/>
      <c r="C14" s="149">
        <v>5</v>
      </c>
      <c r="D14" s="156"/>
      <c r="E14" s="157" t="s">
        <v>38</v>
      </c>
      <c r="F14" s="157" t="s">
        <v>38</v>
      </c>
      <c r="G14" s="158"/>
      <c r="H14" s="159">
        <f t="shared" si="0"/>
        <v>0</v>
      </c>
      <c r="I14" s="159">
        <f t="shared" si="1"/>
        <v>0</v>
      </c>
      <c r="J14" s="160" t="s">
        <v>38</v>
      </c>
      <c r="K14" s="157" t="s">
        <v>38</v>
      </c>
      <c r="L14" s="162" t="s">
        <v>38</v>
      </c>
      <c r="M14" s="135" t="s">
        <v>38</v>
      </c>
      <c r="N14" s="161">
        <f t="shared" si="2"/>
        <v>0</v>
      </c>
    </row>
    <row r="15" spans="1:14" ht="20.100000000000001" customHeight="1">
      <c r="B15" s="270"/>
      <c r="C15" s="149">
        <v>6</v>
      </c>
      <c r="D15" s="156"/>
      <c r="E15" s="157" t="s">
        <v>38</v>
      </c>
      <c r="F15" s="157" t="s">
        <v>38</v>
      </c>
      <c r="G15" s="158"/>
      <c r="H15" s="159">
        <f t="shared" si="0"/>
        <v>0</v>
      </c>
      <c r="I15" s="159">
        <f t="shared" si="1"/>
        <v>0</v>
      </c>
      <c r="J15" s="160" t="s">
        <v>38</v>
      </c>
      <c r="K15" s="157" t="s">
        <v>38</v>
      </c>
      <c r="L15" s="162" t="s">
        <v>38</v>
      </c>
      <c r="M15" s="135" t="s">
        <v>38</v>
      </c>
      <c r="N15" s="161">
        <f t="shared" si="2"/>
        <v>0</v>
      </c>
    </row>
    <row r="16" spans="1:14" ht="20.100000000000001" customHeight="1">
      <c r="B16" s="270"/>
      <c r="C16" s="149">
        <v>7</v>
      </c>
      <c r="D16" s="156"/>
      <c r="E16" s="157" t="s">
        <v>38</v>
      </c>
      <c r="F16" s="157" t="s">
        <v>38</v>
      </c>
      <c r="G16" s="158"/>
      <c r="H16" s="159">
        <f t="shared" si="0"/>
        <v>0</v>
      </c>
      <c r="I16" s="159">
        <f t="shared" si="1"/>
        <v>0</v>
      </c>
      <c r="J16" s="160" t="s">
        <v>38</v>
      </c>
      <c r="K16" s="157" t="s">
        <v>38</v>
      </c>
      <c r="L16" s="162" t="s">
        <v>38</v>
      </c>
      <c r="M16" s="135" t="s">
        <v>38</v>
      </c>
      <c r="N16" s="161">
        <f t="shared" si="2"/>
        <v>0</v>
      </c>
    </row>
    <row r="17" spans="1:16" ht="20.100000000000001" customHeight="1">
      <c r="B17" s="270"/>
      <c r="C17" s="149">
        <v>8</v>
      </c>
      <c r="D17" s="156"/>
      <c r="E17" s="157" t="s">
        <v>38</v>
      </c>
      <c r="F17" s="157" t="s">
        <v>38</v>
      </c>
      <c r="G17" s="158"/>
      <c r="H17" s="159">
        <f t="shared" si="0"/>
        <v>0</v>
      </c>
      <c r="I17" s="159">
        <f t="shared" si="1"/>
        <v>0</v>
      </c>
      <c r="J17" s="160" t="s">
        <v>38</v>
      </c>
      <c r="K17" s="157" t="s">
        <v>38</v>
      </c>
      <c r="L17" s="162" t="s">
        <v>38</v>
      </c>
      <c r="M17" s="135" t="s">
        <v>38</v>
      </c>
      <c r="N17" s="161">
        <f t="shared" si="2"/>
        <v>0</v>
      </c>
    </row>
    <row r="18" spans="1:16" ht="20.100000000000001" customHeight="1">
      <c r="B18" s="270"/>
      <c r="C18" s="149">
        <v>9</v>
      </c>
      <c r="D18" s="156"/>
      <c r="E18" s="157" t="s">
        <v>38</v>
      </c>
      <c r="F18" s="157" t="s">
        <v>38</v>
      </c>
      <c r="G18" s="158"/>
      <c r="H18" s="159">
        <f t="shared" si="0"/>
        <v>0</v>
      </c>
      <c r="I18" s="159">
        <f t="shared" si="1"/>
        <v>0</v>
      </c>
      <c r="J18" s="160" t="s">
        <v>38</v>
      </c>
      <c r="K18" s="157" t="s">
        <v>38</v>
      </c>
      <c r="L18" s="162" t="s">
        <v>38</v>
      </c>
      <c r="M18" s="135" t="s">
        <v>38</v>
      </c>
      <c r="N18" s="161">
        <f t="shared" si="2"/>
        <v>0</v>
      </c>
    </row>
    <row r="19" spans="1:16" ht="20.100000000000001" customHeight="1">
      <c r="B19" s="270"/>
      <c r="C19" s="149">
        <v>10</v>
      </c>
      <c r="D19" s="156"/>
      <c r="E19" s="157" t="s">
        <v>38</v>
      </c>
      <c r="F19" s="157" t="s">
        <v>38</v>
      </c>
      <c r="G19" s="158"/>
      <c r="H19" s="159">
        <f t="shared" si="0"/>
        <v>0</v>
      </c>
      <c r="I19" s="159">
        <f t="shared" si="1"/>
        <v>0</v>
      </c>
      <c r="J19" s="160" t="s">
        <v>38</v>
      </c>
      <c r="K19" s="157" t="s">
        <v>38</v>
      </c>
      <c r="L19" s="162" t="s">
        <v>38</v>
      </c>
      <c r="M19" s="135" t="s">
        <v>38</v>
      </c>
      <c r="N19" s="161">
        <f t="shared" si="2"/>
        <v>0</v>
      </c>
    </row>
    <row r="20" spans="1:16" ht="20.100000000000001" customHeight="1">
      <c r="B20" s="155" t="s">
        <v>124</v>
      </c>
      <c r="C20" s="163" t="s">
        <v>121</v>
      </c>
      <c r="D20" s="164" t="s">
        <v>121</v>
      </c>
      <c r="E20" s="164"/>
      <c r="F20" s="164"/>
      <c r="G20" s="163" t="s">
        <v>121</v>
      </c>
      <c r="H20" s="163" t="s">
        <v>121</v>
      </c>
      <c r="I20" s="163" t="s">
        <v>121</v>
      </c>
      <c r="J20" s="163" t="s">
        <v>121</v>
      </c>
      <c r="K20" s="163" t="s">
        <v>121</v>
      </c>
      <c r="L20" s="163"/>
      <c r="M20" s="163" t="s">
        <v>121</v>
      </c>
      <c r="N20" s="165">
        <f>SUM(N10:N19)</f>
        <v>19001.304</v>
      </c>
    </row>
    <row r="22" spans="1:16" ht="15">
      <c r="A22" s="58" t="s">
        <v>262</v>
      </c>
      <c r="B22" s="58"/>
      <c r="C22" s="1"/>
      <c r="D22" s="1"/>
      <c r="E22" s="1"/>
      <c r="F22" s="1"/>
      <c r="G22" s="1"/>
      <c r="H22" s="1"/>
      <c r="I22" s="1"/>
      <c r="J22" s="1"/>
      <c r="K22" s="1"/>
      <c r="L22" s="1"/>
      <c r="M22" s="1"/>
      <c r="N22" s="1"/>
      <c r="O22" s="1"/>
      <c r="P22" s="1"/>
    </row>
    <row r="23" spans="1:16" ht="43.5" customHeight="1">
      <c r="A23" s="58"/>
      <c r="B23" s="211" t="s">
        <v>243</v>
      </c>
      <c r="C23" s="136" t="s">
        <v>244</v>
      </c>
      <c r="D23" s="286" t="s">
        <v>101</v>
      </c>
      <c r="E23" s="281"/>
      <c r="F23" s="287"/>
      <c r="G23" s="283" t="s">
        <v>102</v>
      </c>
      <c r="H23" s="284"/>
      <c r="I23" s="284"/>
      <c r="J23" s="284"/>
      <c r="K23" s="284"/>
      <c r="L23" s="284"/>
      <c r="M23" s="285"/>
      <c r="N23" s="136" t="s">
        <v>246</v>
      </c>
    </row>
    <row r="24" spans="1:16" ht="20.100000000000001" customHeight="1">
      <c r="A24" s="60"/>
      <c r="B24" s="211"/>
      <c r="C24" s="149" t="s">
        <v>247</v>
      </c>
      <c r="D24" s="238" t="s">
        <v>190</v>
      </c>
      <c r="E24" s="269"/>
      <c r="F24" s="239"/>
      <c r="G24" s="238" t="s">
        <v>209</v>
      </c>
      <c r="H24" s="269"/>
      <c r="I24" s="239"/>
      <c r="J24" s="238" t="s">
        <v>216</v>
      </c>
      <c r="K24" s="269"/>
      <c r="L24" s="269"/>
      <c r="M24" s="239"/>
      <c r="N24" s="149" t="s">
        <v>263</v>
      </c>
    </row>
    <row r="25" spans="1:16" ht="120" customHeight="1">
      <c r="A25" s="1"/>
      <c r="B25" s="153" t="s">
        <v>16</v>
      </c>
      <c r="C25" s="138" t="s">
        <v>249</v>
      </c>
      <c r="D25" s="252" t="s">
        <v>264</v>
      </c>
      <c r="E25" s="274"/>
      <c r="F25" s="253"/>
      <c r="G25" s="252" t="s">
        <v>265</v>
      </c>
      <c r="H25" s="274"/>
      <c r="I25" s="253"/>
      <c r="J25" s="252" t="s">
        <v>217</v>
      </c>
      <c r="K25" s="275"/>
      <c r="L25" s="275"/>
      <c r="M25" s="276"/>
      <c r="N25" s="138" t="s">
        <v>266</v>
      </c>
    </row>
    <row r="26" spans="1:16" ht="30" customHeight="1">
      <c r="B26" s="155" t="s">
        <v>120</v>
      </c>
      <c r="C26" s="149" t="s">
        <v>121</v>
      </c>
      <c r="D26" s="277" t="s">
        <v>267</v>
      </c>
      <c r="E26" s="278"/>
      <c r="F26" s="279"/>
      <c r="G26" s="277" t="s">
        <v>268</v>
      </c>
      <c r="H26" s="278"/>
      <c r="I26" s="279"/>
      <c r="J26" s="238" t="s">
        <v>89</v>
      </c>
      <c r="K26" s="269"/>
      <c r="L26" s="269"/>
      <c r="M26" s="239"/>
      <c r="N26" s="149" t="s">
        <v>122</v>
      </c>
    </row>
    <row r="27" spans="1:16" ht="20.100000000000001" customHeight="1">
      <c r="B27" s="270" t="s">
        <v>261</v>
      </c>
      <c r="C27" s="149">
        <v>1</v>
      </c>
      <c r="D27" s="271">
        <f>(2000+2885)*3.6*10^6/10^9*18*250</f>
        <v>79137</v>
      </c>
      <c r="E27" s="272"/>
      <c r="F27" s="273"/>
      <c r="G27" s="260">
        <f>'AM009_MPS(calc_process)'!$F$20</f>
        <v>89</v>
      </c>
      <c r="H27" s="261"/>
      <c r="I27" s="262"/>
      <c r="J27" s="263">
        <f>'AM009_MPS(input)'!$E$22</f>
        <v>5.4300000000000001E-2</v>
      </c>
      <c r="K27" s="264"/>
      <c r="L27" s="264"/>
      <c r="M27" s="265"/>
      <c r="N27" s="161">
        <f t="shared" ref="N27:N36" si="3">IF(ISERROR(D27*(100/G27)*J27),0,D27*(100/G27)*J27)</f>
        <v>4828.2461797752812</v>
      </c>
    </row>
    <row r="28" spans="1:16" ht="20.100000000000001" customHeight="1">
      <c r="B28" s="270"/>
      <c r="C28" s="149">
        <v>2</v>
      </c>
      <c r="D28" s="257"/>
      <c r="E28" s="258"/>
      <c r="F28" s="259"/>
      <c r="G28" s="260">
        <f>'AM009_MPS(calc_process)'!$F$20</f>
        <v>89</v>
      </c>
      <c r="H28" s="261"/>
      <c r="I28" s="262"/>
      <c r="J28" s="263">
        <f>'AM009_MPS(input)'!$E$22</f>
        <v>5.4300000000000001E-2</v>
      </c>
      <c r="K28" s="264"/>
      <c r="L28" s="264"/>
      <c r="M28" s="265"/>
      <c r="N28" s="161">
        <f t="shared" si="3"/>
        <v>0</v>
      </c>
    </row>
    <row r="29" spans="1:16" ht="20.100000000000001" customHeight="1">
      <c r="B29" s="270"/>
      <c r="C29" s="149">
        <v>3</v>
      </c>
      <c r="D29" s="257"/>
      <c r="E29" s="258"/>
      <c r="F29" s="259"/>
      <c r="G29" s="260">
        <f>'AM009_MPS(calc_process)'!$F$20</f>
        <v>89</v>
      </c>
      <c r="H29" s="261"/>
      <c r="I29" s="262"/>
      <c r="J29" s="263">
        <f>'AM009_MPS(input)'!$E$22</f>
        <v>5.4300000000000001E-2</v>
      </c>
      <c r="K29" s="264"/>
      <c r="L29" s="264"/>
      <c r="M29" s="265"/>
      <c r="N29" s="161">
        <f t="shared" si="3"/>
        <v>0</v>
      </c>
    </row>
    <row r="30" spans="1:16" ht="20.100000000000001" customHeight="1">
      <c r="B30" s="270"/>
      <c r="C30" s="149">
        <v>4</v>
      </c>
      <c r="D30" s="257"/>
      <c r="E30" s="258"/>
      <c r="F30" s="259"/>
      <c r="G30" s="260">
        <f>'AM009_MPS(calc_process)'!$F$20</f>
        <v>89</v>
      </c>
      <c r="H30" s="261"/>
      <c r="I30" s="262"/>
      <c r="J30" s="263">
        <f>'AM009_MPS(input)'!$E$22</f>
        <v>5.4300000000000001E-2</v>
      </c>
      <c r="K30" s="264"/>
      <c r="L30" s="264"/>
      <c r="M30" s="265"/>
      <c r="N30" s="161">
        <f t="shared" si="3"/>
        <v>0</v>
      </c>
    </row>
    <row r="31" spans="1:16" ht="20.100000000000001" customHeight="1">
      <c r="B31" s="270"/>
      <c r="C31" s="149">
        <v>5</v>
      </c>
      <c r="D31" s="257"/>
      <c r="E31" s="258"/>
      <c r="F31" s="259"/>
      <c r="G31" s="260">
        <f>'AM009_MPS(calc_process)'!$F$20</f>
        <v>89</v>
      </c>
      <c r="H31" s="261"/>
      <c r="I31" s="262"/>
      <c r="J31" s="263">
        <f>'AM009_MPS(input)'!$E$22</f>
        <v>5.4300000000000001E-2</v>
      </c>
      <c r="K31" s="264"/>
      <c r="L31" s="264"/>
      <c r="M31" s="265"/>
      <c r="N31" s="161">
        <f t="shared" si="3"/>
        <v>0</v>
      </c>
    </row>
    <row r="32" spans="1:16" ht="20.100000000000001" customHeight="1">
      <c r="B32" s="270"/>
      <c r="C32" s="149">
        <v>6</v>
      </c>
      <c r="D32" s="257"/>
      <c r="E32" s="258"/>
      <c r="F32" s="259"/>
      <c r="G32" s="260">
        <f>'AM009_MPS(calc_process)'!$F$20</f>
        <v>89</v>
      </c>
      <c r="H32" s="261"/>
      <c r="I32" s="262"/>
      <c r="J32" s="263">
        <f>'AM009_MPS(input)'!$E$22</f>
        <v>5.4300000000000001E-2</v>
      </c>
      <c r="K32" s="264"/>
      <c r="L32" s="264"/>
      <c r="M32" s="265"/>
      <c r="N32" s="161">
        <f t="shared" si="3"/>
        <v>0</v>
      </c>
    </row>
    <row r="33" spans="2:14" ht="20.100000000000001" customHeight="1">
      <c r="B33" s="270"/>
      <c r="C33" s="149">
        <v>7</v>
      </c>
      <c r="D33" s="257"/>
      <c r="E33" s="258"/>
      <c r="F33" s="259"/>
      <c r="G33" s="260">
        <f>'AM009_MPS(calc_process)'!$F$20</f>
        <v>89</v>
      </c>
      <c r="H33" s="261"/>
      <c r="I33" s="262"/>
      <c r="J33" s="263">
        <f>'AM009_MPS(input)'!$E$22</f>
        <v>5.4300000000000001E-2</v>
      </c>
      <c r="K33" s="264"/>
      <c r="L33" s="264"/>
      <c r="M33" s="265"/>
      <c r="N33" s="161">
        <f t="shared" si="3"/>
        <v>0</v>
      </c>
    </row>
    <row r="34" spans="2:14" ht="20.100000000000001" customHeight="1">
      <c r="B34" s="270"/>
      <c r="C34" s="149">
        <v>8</v>
      </c>
      <c r="D34" s="257"/>
      <c r="E34" s="258"/>
      <c r="F34" s="259"/>
      <c r="G34" s="260">
        <f>'AM009_MPS(calc_process)'!$F$20</f>
        <v>89</v>
      </c>
      <c r="H34" s="261"/>
      <c r="I34" s="262"/>
      <c r="J34" s="263">
        <f>'AM009_MPS(input)'!$E$22</f>
        <v>5.4300000000000001E-2</v>
      </c>
      <c r="K34" s="264"/>
      <c r="L34" s="264"/>
      <c r="M34" s="265"/>
      <c r="N34" s="161">
        <f t="shared" si="3"/>
        <v>0</v>
      </c>
    </row>
    <row r="35" spans="2:14" ht="20.100000000000001" customHeight="1">
      <c r="B35" s="270"/>
      <c r="C35" s="149">
        <v>9</v>
      </c>
      <c r="D35" s="257"/>
      <c r="E35" s="258"/>
      <c r="F35" s="259"/>
      <c r="G35" s="260">
        <f>'AM009_MPS(calc_process)'!$F$20</f>
        <v>89</v>
      </c>
      <c r="H35" s="261"/>
      <c r="I35" s="262"/>
      <c r="J35" s="263">
        <f>'AM009_MPS(input)'!$E$22</f>
        <v>5.4300000000000001E-2</v>
      </c>
      <c r="K35" s="264"/>
      <c r="L35" s="264"/>
      <c r="M35" s="265"/>
      <c r="N35" s="161">
        <f t="shared" si="3"/>
        <v>0</v>
      </c>
    </row>
    <row r="36" spans="2:14" ht="20.100000000000001" customHeight="1">
      <c r="B36" s="270"/>
      <c r="C36" s="149">
        <v>10</v>
      </c>
      <c r="D36" s="257"/>
      <c r="E36" s="258"/>
      <c r="F36" s="259"/>
      <c r="G36" s="260">
        <f>'AM009_MPS(calc_process)'!$F$20</f>
        <v>89</v>
      </c>
      <c r="H36" s="261"/>
      <c r="I36" s="262"/>
      <c r="J36" s="263">
        <f>'AM009_MPS(input)'!$E$22</f>
        <v>5.4300000000000001E-2</v>
      </c>
      <c r="K36" s="264"/>
      <c r="L36" s="264"/>
      <c r="M36" s="265"/>
      <c r="N36" s="161">
        <f t="shared" si="3"/>
        <v>0</v>
      </c>
    </row>
    <row r="37" spans="2:14" ht="20.100000000000001" customHeight="1">
      <c r="B37" s="155" t="s">
        <v>124</v>
      </c>
      <c r="C37" s="163" t="s">
        <v>121</v>
      </c>
      <c r="D37" s="266" t="s">
        <v>121</v>
      </c>
      <c r="E37" s="267"/>
      <c r="F37" s="268"/>
      <c r="G37" s="266" t="s">
        <v>121</v>
      </c>
      <c r="H37" s="267"/>
      <c r="I37" s="268"/>
      <c r="J37" s="238" t="s">
        <v>27</v>
      </c>
      <c r="K37" s="269"/>
      <c r="L37" s="269"/>
      <c r="M37" s="239"/>
      <c r="N37" s="165">
        <f>SUM(N27:N36)</f>
        <v>4828.2461797752812</v>
      </c>
    </row>
  </sheetData>
  <sheetProtection password="C763" sheet="1" formatCells="0" formatRows="0"/>
  <mergeCells count="50">
    <mergeCell ref="B6:B7"/>
    <mergeCell ref="E6:F6"/>
    <mergeCell ref="G6:M6"/>
    <mergeCell ref="B10:B19"/>
    <mergeCell ref="B23:B24"/>
    <mergeCell ref="D23:F23"/>
    <mergeCell ref="G23:M23"/>
    <mergeCell ref="D24:F24"/>
    <mergeCell ref="G24:I24"/>
    <mergeCell ref="J24:M24"/>
    <mergeCell ref="D25:F25"/>
    <mergeCell ref="G25:I25"/>
    <mergeCell ref="J25:M25"/>
    <mergeCell ref="D26:F26"/>
    <mergeCell ref="G26:I26"/>
    <mergeCell ref="J26:M26"/>
    <mergeCell ref="B27:B36"/>
    <mergeCell ref="D27:F27"/>
    <mergeCell ref="G27:I27"/>
    <mergeCell ref="J27:M27"/>
    <mergeCell ref="D28:F28"/>
    <mergeCell ref="G28:I28"/>
    <mergeCell ref="J28:M28"/>
    <mergeCell ref="D29:F29"/>
    <mergeCell ref="G29:I29"/>
    <mergeCell ref="J29:M29"/>
    <mergeCell ref="D30:F30"/>
    <mergeCell ref="G30:I30"/>
    <mergeCell ref="J30:M30"/>
    <mergeCell ref="D31:F31"/>
    <mergeCell ref="G31:I31"/>
    <mergeCell ref="J31:M31"/>
    <mergeCell ref="D32:F32"/>
    <mergeCell ref="G32:I32"/>
    <mergeCell ref="J32:M32"/>
    <mergeCell ref="D33:F33"/>
    <mergeCell ref="G33:I33"/>
    <mergeCell ref="J33:M33"/>
    <mergeCell ref="D34:F34"/>
    <mergeCell ref="G34:I34"/>
    <mergeCell ref="J34:M34"/>
    <mergeCell ref="D35:F35"/>
    <mergeCell ref="G35:I35"/>
    <mergeCell ref="J35:M35"/>
    <mergeCell ref="D36:F36"/>
    <mergeCell ref="G36:I36"/>
    <mergeCell ref="J36:M36"/>
    <mergeCell ref="D37:F37"/>
    <mergeCell ref="G37:I37"/>
    <mergeCell ref="J37:M37"/>
  </mergeCells>
  <phoneticPr fontId="3"/>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45D2A0-548E-4CEB-9152-17E32B2C2561}">
  <ds:schemaRefs>
    <ds:schemaRef ds:uri="http://schemas.microsoft.com/sharepoint/v3/contenttype/forms"/>
  </ds:schemaRefs>
</ds:datastoreItem>
</file>

<file path=customXml/itemProps2.xml><?xml version="1.0" encoding="utf-8"?>
<ds:datastoreItem xmlns:ds="http://schemas.openxmlformats.org/officeDocument/2006/customXml" ds:itemID="{26B31A24-613F-4F18-B1C3-D4D23575D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5ECE02-A2CB-4140-993C-D3B1A12E74C8}">
  <ds:schemaRefs>
    <ds:schemaRef ds:uri="http://purl.org/dc/dcmitype/"/>
    <ds:schemaRef ds:uri="http://purl.org/dc/elements/1.1/"/>
    <ds:schemaRef ds:uri="aa648ee9-af07-4ee7-a823-cd9c24dceb19"/>
    <ds:schemaRef ds:uri="http://schemas.openxmlformats.org/package/2006/metadata/core-properties"/>
    <ds:schemaRef ds:uri="http://schemas.microsoft.com/office/infopath/2007/PartnerControls"/>
    <ds:schemaRef ds:uri="16f3ea39-9308-4011-b282-348b837af518"/>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AM005_MPS(input)</vt:lpstr>
      <vt:lpstr>AM005_MPS(input_separate)</vt:lpstr>
      <vt:lpstr>AM005_MPS(calc_process)</vt:lpstr>
      <vt:lpstr>AM005_MSS</vt:lpstr>
      <vt:lpstr>AM005_MRS(input)</vt:lpstr>
      <vt:lpstr>AM005_MRS(input_separate)</vt:lpstr>
      <vt:lpstr>AM005_MRS(calc_process)</vt:lpstr>
      <vt:lpstr>AM009_MPS(input)</vt:lpstr>
      <vt:lpstr>AM009_MPS(input_separate)</vt:lpstr>
      <vt:lpstr>AM009_MPS(calc_process)</vt:lpstr>
      <vt:lpstr>AM009_MSS</vt:lpstr>
      <vt:lpstr>AM009_MRS(input)</vt:lpstr>
      <vt:lpstr>AM009_MRS(input_separate)</vt:lpstr>
      <vt:lpstr>AM009_MRS(calc_process)</vt:lpstr>
      <vt:lpstr>'AM005_MPS(calc_process)'!Print_Area</vt:lpstr>
      <vt:lpstr>'AM005_MPS(input)'!Print_Area</vt:lpstr>
      <vt:lpstr>'AM005_MRS(calc_process)'!Print_Area</vt:lpstr>
      <vt:lpstr>'AM005_MRS(input)'!Print_Area</vt:lpstr>
      <vt:lpstr>'AM009_MPS(calc_process)'!Print_Area</vt:lpstr>
      <vt:lpstr>'AM009_MPS(input)'!Print_Area</vt:lpstr>
      <vt:lpstr>'AM009_MPS(input_separate)'!Print_Area</vt:lpstr>
      <vt:lpstr>'AM009_MRS(calc_process)'!Print_Area</vt:lpstr>
      <vt:lpstr>'AM009_MRS(input)'!Print_Area</vt:lpstr>
      <vt:lpstr>'AM009_MRS(input_separate)'!Print_Area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2016-01-26T02:23:56Z</dcterms:created>
  <dcterms:modified xsi:type="dcterms:W3CDTF">2022-06-14T10:26:37Z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