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azabu\project\2017\P170282801_平成30年度二国間クレジット制度の効率的な運用のための検討・実施事業委託業務\02_作業\02_各種申請\02_Project\16_TH\TH004(Sony Semicon, Compressor&amp; Chiller)\180405_reg_req\3_upload\"/>
    </mc:Choice>
  </mc:AlternateContent>
  <bookViews>
    <workbookView xWindow="0" yWindow="0" windowWidth="19200" windowHeight="11220" tabRatio="891"/>
  </bookViews>
  <sheets>
    <sheet name="AM2_MPS(input)" sheetId="30" r:id="rId1"/>
    <sheet name="AM2_MPS(input_separate)" sheetId="32" r:id="rId2"/>
    <sheet name="AM2_MPS(calc_process)" sheetId="31" r:id="rId3"/>
    <sheet name="AM2_MSS" sheetId="33" r:id="rId4"/>
    <sheet name="AM2_MRS(input)" sheetId="40" r:id="rId5"/>
    <sheet name="AM2_MRS(input_separate)" sheetId="41" r:id="rId6"/>
    <sheet name="AM2_MRS(calc_process)" sheetId="42" r:id="rId7"/>
    <sheet name="AM3_MPS(input)" sheetId="43" r:id="rId8"/>
    <sheet name="AM3_MPS(input_separate)" sheetId="44" r:id="rId9"/>
    <sheet name="AM3_MPS(calc_process)" sheetId="45" r:id="rId10"/>
    <sheet name="AM3_MSS" sheetId="46" r:id="rId11"/>
    <sheet name="AM3_MRS(input)" sheetId="47" r:id="rId12"/>
    <sheet name="AM3_MRS(input_separate)" sheetId="48" r:id="rId13"/>
    <sheet name="AM3_MRS(calc_process)" sheetId="49" r:id="rId14"/>
  </sheets>
  <definedNames>
    <definedName name="COP">'AM3_MPS(calc_process)'!$F$16:$F$19</definedName>
    <definedName name="_xlnm.Print_Area" localSheetId="2">'AM2_MPS(calc_process)'!$A$1:$I$24</definedName>
    <definedName name="_xlnm.Print_Area" localSheetId="0">'AM2_MPS(input)'!$A$1:$K$36</definedName>
    <definedName name="_xlnm.Print_Area" localSheetId="6">'AM2_MRS(calc_process)'!$A$1:$I$24</definedName>
    <definedName name="_xlnm.Print_Area" localSheetId="4">'AM2_MRS(input)'!$A$1:$L$36</definedName>
    <definedName name="_xlnm.Print_Area" localSheetId="9">'AM3_MPS(calc_process)'!$A$1:$I$23</definedName>
    <definedName name="_xlnm.Print_Area" localSheetId="7">'AM3_MPS(input)'!$A$1:$K$35</definedName>
    <definedName name="_xlnm.Print_Area" localSheetId="13">'AM3_MRS(calc_process)'!$A$1:$I$23</definedName>
    <definedName name="_xlnm.Print_Area" localSheetId="11">'AM3_MRS(input)'!$A$1:$L$35</definedName>
    <definedName name="SP_RE_sc_i">'AM2_MPS(calc_process)'!$F$17:$F$23</definedName>
    <definedName name="Z_B2660EC6_48E8_44CA_972A_E2556BB968F0_.wvu.PrintArea" localSheetId="9" hidden="1">'AM3_MPS(calc_process)'!$A$3:$I$23</definedName>
    <definedName name="Z_B2660EC6_48E8_44CA_972A_E2556BB968F0_.wvu.PrintArea" localSheetId="7" hidden="1">'AM3_MPS(input)'!$A$3:$K$35</definedName>
    <definedName name="Z_B2660EC6_48E8_44CA_972A_E2556BB968F0_.wvu.PrintArea" localSheetId="13" hidden="1">'AM3_MRS(calc_process)'!$A$3:$I$23</definedName>
    <definedName name="Z_B2660EC6_48E8_44CA_972A_E2556BB968F0_.wvu.PrintArea" localSheetId="11" hidden="1">'AM3_MRS(input)'!$A$3:$L$35</definedName>
    <definedName name="Z_D0CDC236_ABDA_4432_BA8D_8D1597712156_.wvu.PrintArea" localSheetId="9" hidden="1">'AM3_MPS(calc_process)'!$A$3:$I$23</definedName>
    <definedName name="Z_D0CDC236_ABDA_4432_BA8D_8D1597712156_.wvu.PrintArea" localSheetId="7" hidden="1">'AM3_MPS(input)'!$A$3:$K$35</definedName>
    <definedName name="Z_D0CDC236_ABDA_4432_BA8D_8D1597712156_.wvu.PrintArea" localSheetId="13" hidden="1">'AM3_MRS(calc_process)'!$A$3:$I$23</definedName>
    <definedName name="Z_D0CDC236_ABDA_4432_BA8D_8D1597712156_.wvu.PrintArea" localSheetId="11" hidden="1">'AM3_MRS(input)'!$A$3:$L$35</definedName>
    <definedName name="Z_D273F3A6_8152_4679_92B0_E1E5F788BD2C_.wvu.PrintArea" localSheetId="9" hidden="1">'AM3_MPS(calc_process)'!$A$3:$I$23</definedName>
    <definedName name="Z_D273F3A6_8152_4679_92B0_E1E5F788BD2C_.wvu.PrintArea" localSheetId="7" hidden="1">'AM3_MPS(input)'!$A$3:$K$35</definedName>
    <definedName name="Z_D273F3A6_8152_4679_92B0_E1E5F788BD2C_.wvu.PrintArea" localSheetId="13" hidden="1">'AM3_MRS(calc_process)'!$A$3:$I$23</definedName>
    <definedName name="Z_D273F3A6_8152_4679_92B0_E1E5F788BD2C_.wvu.PrintArea" localSheetId="11" hidden="1">'AM3_MRS(input)'!$A$3:$L$35</definedName>
  </definedNames>
  <calcPr calcId="152511"/>
</workbook>
</file>

<file path=xl/calcChain.xml><?xml version="1.0" encoding="utf-8"?>
<calcChain xmlns="http://schemas.openxmlformats.org/spreadsheetml/2006/main">
  <c r="K2" i="43" l="1"/>
  <c r="T2" i="48" s="1"/>
  <c r="I2" i="49"/>
  <c r="I1" i="49"/>
  <c r="M26" i="48"/>
  <c r="N26" i="48" s="1"/>
  <c r="L26" i="48"/>
  <c r="K26" i="48"/>
  <c r="J26" i="48"/>
  <c r="E26" i="48"/>
  <c r="D26" i="48"/>
  <c r="Q25" i="48"/>
  <c r="M25" i="48"/>
  <c r="N25" i="48" s="1"/>
  <c r="L25" i="48"/>
  <c r="K25" i="48"/>
  <c r="J25" i="48"/>
  <c r="I25" i="48"/>
  <c r="E25" i="48"/>
  <c r="D25" i="48"/>
  <c r="M24" i="48"/>
  <c r="L24" i="48"/>
  <c r="K24" i="48"/>
  <c r="J24" i="48"/>
  <c r="N24" i="48" s="1"/>
  <c r="F24" i="48"/>
  <c r="E24" i="48"/>
  <c r="D24" i="48"/>
  <c r="O23" i="48"/>
  <c r="M23" i="48"/>
  <c r="L23" i="48"/>
  <c r="K23" i="48"/>
  <c r="J23" i="48"/>
  <c r="G23" i="48"/>
  <c r="E23" i="48"/>
  <c r="D23" i="48"/>
  <c r="M22" i="48"/>
  <c r="N22" i="48" s="1"/>
  <c r="L22" i="48"/>
  <c r="K22" i="48"/>
  <c r="J22" i="48"/>
  <c r="E22" i="48"/>
  <c r="D22" i="48"/>
  <c r="Q21" i="48"/>
  <c r="M21" i="48"/>
  <c r="N21" i="48" s="1"/>
  <c r="L21" i="48"/>
  <c r="K21" i="48"/>
  <c r="J21" i="48"/>
  <c r="I21" i="48"/>
  <c r="E21" i="48"/>
  <c r="D21" i="48"/>
  <c r="M20" i="48"/>
  <c r="L20" i="48"/>
  <c r="K20" i="48"/>
  <c r="J20" i="48"/>
  <c r="N20" i="48" s="1"/>
  <c r="F20" i="48"/>
  <c r="E20" i="48"/>
  <c r="D20" i="48"/>
  <c r="O19" i="48"/>
  <c r="M19" i="48"/>
  <c r="N19" i="48" s="1"/>
  <c r="L19" i="48"/>
  <c r="K19" i="48"/>
  <c r="J19" i="48"/>
  <c r="G19" i="48"/>
  <c r="E19" i="48"/>
  <c r="D19" i="48"/>
  <c r="P18" i="48"/>
  <c r="M18" i="48"/>
  <c r="N18" i="48" s="1"/>
  <c r="L18" i="48"/>
  <c r="K18" i="48"/>
  <c r="J18" i="48"/>
  <c r="E18" i="48"/>
  <c r="D18" i="48"/>
  <c r="Q17" i="48"/>
  <c r="M17" i="48"/>
  <c r="N17" i="48" s="1"/>
  <c r="L17" i="48"/>
  <c r="K17" i="48"/>
  <c r="J17" i="48"/>
  <c r="I17" i="48"/>
  <c r="E17" i="48"/>
  <c r="D17" i="48"/>
  <c r="M16" i="48"/>
  <c r="L16" i="48"/>
  <c r="K16" i="48"/>
  <c r="J16" i="48"/>
  <c r="N16" i="48" s="1"/>
  <c r="F16" i="48"/>
  <c r="E16" i="48"/>
  <c r="D16" i="48"/>
  <c r="O15" i="48"/>
  <c r="M15" i="48"/>
  <c r="L15" i="48"/>
  <c r="K15" i="48"/>
  <c r="J15" i="48"/>
  <c r="N15" i="48" s="1"/>
  <c r="G15" i="48"/>
  <c r="E15" i="48"/>
  <c r="D15" i="48"/>
  <c r="M14" i="48"/>
  <c r="N14" i="48" s="1"/>
  <c r="L14" i="48"/>
  <c r="K14" i="48"/>
  <c r="J14" i="48"/>
  <c r="H14" i="48"/>
  <c r="E14" i="48"/>
  <c r="D14" i="48"/>
  <c r="Q13" i="48"/>
  <c r="M13" i="48"/>
  <c r="N13" i="48" s="1"/>
  <c r="L13" i="48"/>
  <c r="K13" i="48"/>
  <c r="J13" i="48"/>
  <c r="I13" i="48"/>
  <c r="E13" i="48"/>
  <c r="D13" i="48"/>
  <c r="M12" i="48"/>
  <c r="L12" i="48"/>
  <c r="K12" i="48"/>
  <c r="J12" i="48"/>
  <c r="N12" i="48" s="1"/>
  <c r="F12" i="48"/>
  <c r="E12" i="48"/>
  <c r="D12" i="48"/>
  <c r="O11" i="48"/>
  <c r="M11" i="48"/>
  <c r="L11" i="48"/>
  <c r="K11" i="48"/>
  <c r="J11" i="48"/>
  <c r="G11" i="48"/>
  <c r="E11" i="48"/>
  <c r="D11" i="48"/>
  <c r="P10" i="48"/>
  <c r="M10" i="48"/>
  <c r="L10" i="48"/>
  <c r="K10" i="48"/>
  <c r="J10" i="48"/>
  <c r="N10" i="48" s="1"/>
  <c r="E10" i="48"/>
  <c r="D10" i="48"/>
  <c r="Q9" i="48"/>
  <c r="M9" i="48"/>
  <c r="N9" i="48" s="1"/>
  <c r="L9" i="48"/>
  <c r="K9" i="48"/>
  <c r="J9" i="48"/>
  <c r="I9" i="48"/>
  <c r="E9" i="48"/>
  <c r="D9" i="48"/>
  <c r="M8" i="48"/>
  <c r="L8" i="48"/>
  <c r="K8" i="48"/>
  <c r="J8" i="48"/>
  <c r="N8" i="48" s="1"/>
  <c r="F8" i="48"/>
  <c r="E8" i="48"/>
  <c r="D8" i="48"/>
  <c r="O7" i="48"/>
  <c r="M7" i="48"/>
  <c r="L7" i="48"/>
  <c r="K7" i="48"/>
  <c r="J7" i="48"/>
  <c r="N7" i="48" s="1"/>
  <c r="G7" i="48"/>
  <c r="E7" i="48"/>
  <c r="D7" i="48"/>
  <c r="T1" i="48"/>
  <c r="K26" i="47"/>
  <c r="H26" i="47"/>
  <c r="F26" i="47"/>
  <c r="Q23" i="48" s="1"/>
  <c r="K25" i="47"/>
  <c r="H25" i="47"/>
  <c r="F25" i="47"/>
  <c r="P22" i="48" s="1"/>
  <c r="K24" i="47"/>
  <c r="H24" i="47"/>
  <c r="F24" i="47"/>
  <c r="O25" i="48" s="1"/>
  <c r="K23" i="47"/>
  <c r="H23" i="47"/>
  <c r="F23" i="47"/>
  <c r="K22" i="47"/>
  <c r="H22" i="47"/>
  <c r="F22" i="47"/>
  <c r="K21" i="47"/>
  <c r="H21" i="47"/>
  <c r="F21" i="47"/>
  <c r="K20" i="47"/>
  <c r="H20" i="47"/>
  <c r="F20" i="47"/>
  <c r="K19" i="47"/>
  <c r="H19" i="47"/>
  <c r="F19" i="47"/>
  <c r="K18" i="47"/>
  <c r="H18" i="47"/>
  <c r="F18" i="47"/>
  <c r="I23" i="48" s="1"/>
  <c r="K17" i="47"/>
  <c r="H17" i="47"/>
  <c r="F17" i="47"/>
  <c r="H18" i="48" s="1"/>
  <c r="K16" i="47"/>
  <c r="H16" i="47"/>
  <c r="F16" i="47"/>
  <c r="G25" i="48" s="1"/>
  <c r="K15" i="47"/>
  <c r="H15" i="47"/>
  <c r="F15" i="47"/>
  <c r="F26" i="48" s="1"/>
  <c r="L2" i="47"/>
  <c r="L1" i="47"/>
  <c r="C2" i="46"/>
  <c r="C1" i="46"/>
  <c r="I2" i="45"/>
  <c r="I1" i="45"/>
  <c r="Q26" i="44"/>
  <c r="P26" i="44"/>
  <c r="O26" i="44"/>
  <c r="N26" i="44"/>
  <c r="I26" i="44"/>
  <c r="F26" i="44"/>
  <c r="E26" i="44"/>
  <c r="D26" i="44"/>
  <c r="Q25" i="44"/>
  <c r="P25" i="44"/>
  <c r="O25" i="44"/>
  <c r="N25" i="44"/>
  <c r="I25" i="44"/>
  <c r="F25" i="44"/>
  <c r="E25" i="44"/>
  <c r="D25" i="44"/>
  <c r="Q24" i="44"/>
  <c r="P24" i="44"/>
  <c r="O24" i="44"/>
  <c r="N24" i="44"/>
  <c r="I24" i="44"/>
  <c r="F24" i="44"/>
  <c r="E24" i="44"/>
  <c r="D24" i="44"/>
  <c r="Q23" i="44"/>
  <c r="P23" i="44"/>
  <c r="O23" i="44"/>
  <c r="N23" i="44"/>
  <c r="I23" i="44"/>
  <c r="H23" i="44"/>
  <c r="F23" i="44"/>
  <c r="E23" i="44"/>
  <c r="D23" i="44"/>
  <c r="Q22" i="44"/>
  <c r="P22" i="44"/>
  <c r="O22" i="44"/>
  <c r="N22" i="44"/>
  <c r="I22" i="44"/>
  <c r="F22" i="44"/>
  <c r="E22" i="44"/>
  <c r="D22" i="44"/>
  <c r="Q21" i="44"/>
  <c r="P21" i="44"/>
  <c r="O21" i="44"/>
  <c r="N21" i="44"/>
  <c r="I21" i="44"/>
  <c r="G21" i="44"/>
  <c r="F21" i="44"/>
  <c r="E21" i="44"/>
  <c r="D21" i="44"/>
  <c r="Q20" i="44"/>
  <c r="P20" i="44"/>
  <c r="O20" i="44"/>
  <c r="N20" i="44"/>
  <c r="I20" i="44"/>
  <c r="G20" i="44"/>
  <c r="F20" i="44"/>
  <c r="E20" i="44"/>
  <c r="D20" i="44"/>
  <c r="Q19" i="44"/>
  <c r="P19" i="44"/>
  <c r="O19" i="44"/>
  <c r="N19" i="44"/>
  <c r="I19" i="44"/>
  <c r="F19" i="44"/>
  <c r="E19" i="44"/>
  <c r="D19" i="44"/>
  <c r="Q18" i="44"/>
  <c r="P18" i="44"/>
  <c r="O18" i="44"/>
  <c r="N18" i="44"/>
  <c r="I18" i="44"/>
  <c r="F18" i="44"/>
  <c r="E18" i="44"/>
  <c r="D18" i="44"/>
  <c r="Q17" i="44"/>
  <c r="P17" i="44"/>
  <c r="O17" i="44"/>
  <c r="N17" i="44"/>
  <c r="I17" i="44"/>
  <c r="F17" i="44"/>
  <c r="E17" i="44"/>
  <c r="D17" i="44"/>
  <c r="Q16" i="44"/>
  <c r="P16" i="44"/>
  <c r="O16" i="44"/>
  <c r="N16" i="44"/>
  <c r="I16" i="44"/>
  <c r="F16" i="44"/>
  <c r="E16" i="44"/>
  <c r="D16" i="44"/>
  <c r="Q15" i="44"/>
  <c r="P15" i="44"/>
  <c r="O15" i="44"/>
  <c r="N15" i="44"/>
  <c r="I15" i="44"/>
  <c r="H15" i="44"/>
  <c r="F15" i="44"/>
  <c r="E15" i="44"/>
  <c r="D15" i="44"/>
  <c r="Q14" i="44"/>
  <c r="P14" i="44"/>
  <c r="O14" i="44"/>
  <c r="N14" i="44"/>
  <c r="I14" i="44"/>
  <c r="F14" i="44"/>
  <c r="E14" i="44"/>
  <c r="D14" i="44"/>
  <c r="Q13" i="44"/>
  <c r="P13" i="44"/>
  <c r="O13" i="44"/>
  <c r="N13" i="44"/>
  <c r="I13" i="44"/>
  <c r="G13" i="44"/>
  <c r="F13" i="44"/>
  <c r="E13" i="44"/>
  <c r="D13" i="44"/>
  <c r="Q12" i="44"/>
  <c r="P12" i="44"/>
  <c r="O12" i="44"/>
  <c r="N12" i="44"/>
  <c r="I12" i="44"/>
  <c r="G12" i="44"/>
  <c r="F12" i="44"/>
  <c r="E12" i="44"/>
  <c r="D12" i="44"/>
  <c r="Q11" i="44"/>
  <c r="P11" i="44"/>
  <c r="O11" i="44"/>
  <c r="N11" i="44"/>
  <c r="I11" i="44"/>
  <c r="F11" i="44"/>
  <c r="E11" i="44"/>
  <c r="D11" i="44"/>
  <c r="Q10" i="44"/>
  <c r="P10" i="44"/>
  <c r="O10" i="44"/>
  <c r="N10" i="44"/>
  <c r="I10" i="44"/>
  <c r="F10" i="44"/>
  <c r="E10" i="44"/>
  <c r="D10" i="44"/>
  <c r="Q9" i="44"/>
  <c r="P9" i="44"/>
  <c r="O9" i="44"/>
  <c r="N9" i="44"/>
  <c r="I9" i="44"/>
  <c r="F9" i="44"/>
  <c r="E9" i="44"/>
  <c r="D9" i="44"/>
  <c r="C9" i="44"/>
  <c r="Q8" i="44"/>
  <c r="P8" i="44"/>
  <c r="O8" i="44"/>
  <c r="N8" i="44"/>
  <c r="I8" i="44"/>
  <c r="G8" i="44"/>
  <c r="F8" i="44"/>
  <c r="E8" i="44"/>
  <c r="D8" i="44"/>
  <c r="C8" i="44"/>
  <c r="Q7" i="44"/>
  <c r="P7" i="44"/>
  <c r="O7" i="44"/>
  <c r="N7" i="44"/>
  <c r="I7" i="44"/>
  <c r="F7" i="44"/>
  <c r="E7" i="44"/>
  <c r="D7" i="44"/>
  <c r="C7" i="44"/>
  <c r="T2" i="44"/>
  <c r="T1" i="44"/>
  <c r="E17" i="43"/>
  <c r="H24" i="44" s="1"/>
  <c r="E16" i="43"/>
  <c r="G24" i="44" s="1"/>
  <c r="S24" i="44" s="1"/>
  <c r="S8" i="44" l="1"/>
  <c r="R21" i="44"/>
  <c r="R8" i="48"/>
  <c r="S12" i="44"/>
  <c r="R24" i="48"/>
  <c r="R13" i="44"/>
  <c r="S20" i="44"/>
  <c r="S26" i="44"/>
  <c r="S24" i="48"/>
  <c r="H8" i="44"/>
  <c r="H12" i="44"/>
  <c r="R12" i="44" s="1"/>
  <c r="T12" i="44" s="1"/>
  <c r="H20" i="44"/>
  <c r="G9" i="44"/>
  <c r="R9" i="44" s="1"/>
  <c r="G16" i="44"/>
  <c r="S16" i="44" s="1"/>
  <c r="H19" i="44"/>
  <c r="H7" i="44"/>
  <c r="R8" i="44"/>
  <c r="T8" i="44" s="1"/>
  <c r="S15" i="44"/>
  <c r="H16" i="44"/>
  <c r="R20" i="44"/>
  <c r="T20" i="44" s="1"/>
  <c r="R17" i="48"/>
  <c r="N23" i="48"/>
  <c r="G26" i="44"/>
  <c r="R26" i="44" s="1"/>
  <c r="T26" i="44" s="1"/>
  <c r="G22" i="44"/>
  <c r="R22" i="44" s="1"/>
  <c r="G18" i="44"/>
  <c r="R18" i="44" s="1"/>
  <c r="G14" i="44"/>
  <c r="S14" i="44" s="1"/>
  <c r="G10" i="44"/>
  <c r="R10" i="44" s="1"/>
  <c r="T10" i="44" s="1"/>
  <c r="G23" i="44"/>
  <c r="S23" i="44" s="1"/>
  <c r="G19" i="44"/>
  <c r="R19" i="44" s="1"/>
  <c r="G15" i="44"/>
  <c r="G11" i="44"/>
  <c r="R11" i="44" s="1"/>
  <c r="R24" i="44"/>
  <c r="T24" i="44" s="1"/>
  <c r="H24" i="48"/>
  <c r="H20" i="48"/>
  <c r="H16" i="48"/>
  <c r="H12" i="48"/>
  <c r="H8" i="48"/>
  <c r="H23" i="48"/>
  <c r="H19" i="48"/>
  <c r="H15" i="48"/>
  <c r="H11" i="48"/>
  <c r="H7" i="48"/>
  <c r="H25" i="48"/>
  <c r="H21" i="48"/>
  <c r="H17" i="48"/>
  <c r="H13" i="48"/>
  <c r="H9" i="48"/>
  <c r="P24" i="48"/>
  <c r="P20" i="48"/>
  <c r="P16" i="48"/>
  <c r="P12" i="48"/>
  <c r="P8" i="48"/>
  <c r="P23" i="48"/>
  <c r="P19" i="48"/>
  <c r="P15" i="48"/>
  <c r="P11" i="48"/>
  <c r="P7" i="48"/>
  <c r="P25" i="48"/>
  <c r="P21" i="48"/>
  <c r="P17" i="48"/>
  <c r="P13" i="48"/>
  <c r="P9" i="48"/>
  <c r="H10" i="48"/>
  <c r="P14" i="48"/>
  <c r="H26" i="48"/>
  <c r="S26" i="48" s="1"/>
  <c r="S10" i="44"/>
  <c r="H25" i="44"/>
  <c r="S25" i="44" s="1"/>
  <c r="H21" i="44"/>
  <c r="S21" i="44" s="1"/>
  <c r="H17" i="44"/>
  <c r="R17" i="44" s="1"/>
  <c r="T17" i="44" s="1"/>
  <c r="H13" i="44"/>
  <c r="S13" i="44" s="1"/>
  <c r="H9" i="44"/>
  <c r="H26" i="44"/>
  <c r="H22" i="44"/>
  <c r="S22" i="44" s="1"/>
  <c r="H18" i="44"/>
  <c r="H14" i="44"/>
  <c r="H10" i="44"/>
  <c r="G7" i="44"/>
  <c r="R7" i="44" s="1"/>
  <c r="H11" i="44"/>
  <c r="R15" i="44"/>
  <c r="T15" i="44" s="1"/>
  <c r="G17" i="44"/>
  <c r="S17" i="44" s="1"/>
  <c r="R23" i="44"/>
  <c r="G25" i="44"/>
  <c r="N11" i="48"/>
  <c r="R21" i="48"/>
  <c r="H22" i="48"/>
  <c r="P26" i="48"/>
  <c r="F7" i="48"/>
  <c r="S7" i="48" s="1"/>
  <c r="I8" i="48"/>
  <c r="Q8" i="48"/>
  <c r="G10" i="48"/>
  <c r="O10" i="48"/>
  <c r="F11" i="48"/>
  <c r="I12" i="48"/>
  <c r="Q12" i="48"/>
  <c r="G14" i="48"/>
  <c r="O14" i="48"/>
  <c r="F15" i="48"/>
  <c r="I16" i="48"/>
  <c r="Q16" i="48"/>
  <c r="G18" i="48"/>
  <c r="O18" i="48"/>
  <c r="F19" i="48"/>
  <c r="I20" i="48"/>
  <c r="Q20" i="48"/>
  <c r="G22" i="48"/>
  <c r="R22" i="48" s="1"/>
  <c r="O22" i="48"/>
  <c r="F23" i="48"/>
  <c r="S23" i="48" s="1"/>
  <c r="I24" i="48"/>
  <c r="Q24" i="48"/>
  <c r="G26" i="48"/>
  <c r="R26" i="48" s="1"/>
  <c r="O26" i="48"/>
  <c r="G8" i="48"/>
  <c r="S8" i="48" s="1"/>
  <c r="O8" i="48"/>
  <c r="F9" i="48"/>
  <c r="I10" i="48"/>
  <c r="R10" i="48" s="1"/>
  <c r="Q10" i="48"/>
  <c r="G12" i="48"/>
  <c r="S12" i="48" s="1"/>
  <c r="O12" i="48"/>
  <c r="F13" i="48"/>
  <c r="S13" i="48" s="1"/>
  <c r="I14" i="48"/>
  <c r="Q14" i="48"/>
  <c r="G16" i="48"/>
  <c r="R16" i="48" s="1"/>
  <c r="O16" i="48"/>
  <c r="F17" i="48"/>
  <c r="I18" i="48"/>
  <c r="Q18" i="48"/>
  <c r="G20" i="48"/>
  <c r="R20" i="48" s="1"/>
  <c r="O20" i="48"/>
  <c r="F21" i="48"/>
  <c r="I22" i="48"/>
  <c r="Q22" i="48"/>
  <c r="G24" i="48"/>
  <c r="O24" i="48"/>
  <c r="F25" i="48"/>
  <c r="S25" i="48" s="1"/>
  <c r="I26" i="48"/>
  <c r="Q26" i="48"/>
  <c r="I7" i="48"/>
  <c r="Q7" i="48"/>
  <c r="G9" i="48"/>
  <c r="O9" i="48"/>
  <c r="F10" i="48"/>
  <c r="I11" i="48"/>
  <c r="Q11" i="48"/>
  <c r="G13" i="48"/>
  <c r="O13" i="48"/>
  <c r="F14" i="48"/>
  <c r="R14" i="48" s="1"/>
  <c r="I15" i="48"/>
  <c r="Q15" i="48"/>
  <c r="G17" i="48"/>
  <c r="O17" i="48"/>
  <c r="F18" i="48"/>
  <c r="S18" i="48" s="1"/>
  <c r="I19" i="48"/>
  <c r="Q19" i="48"/>
  <c r="G21" i="48"/>
  <c r="O21" i="48"/>
  <c r="F22" i="48"/>
  <c r="T22" i="44" l="1"/>
  <c r="T26" i="48"/>
  <c r="R7" i="48"/>
  <c r="S19" i="44"/>
  <c r="T19" i="44" s="1"/>
  <c r="S10" i="48"/>
  <c r="T10" i="48" s="1"/>
  <c r="S15" i="48"/>
  <c r="R15" i="48"/>
  <c r="T15" i="48" s="1"/>
  <c r="S20" i="48"/>
  <c r="T20" i="48" s="1"/>
  <c r="R23" i="48"/>
  <c r="T23" i="48" s="1"/>
  <c r="T8" i="48"/>
  <c r="S22" i="48"/>
  <c r="T22" i="48" s="1"/>
  <c r="S17" i="48"/>
  <c r="T17" i="48" s="1"/>
  <c r="S11" i="48"/>
  <c r="R11" i="48"/>
  <c r="R18" i="48"/>
  <c r="T18" i="48" s="1"/>
  <c r="R14" i="44"/>
  <c r="T14" i="44" s="1"/>
  <c r="S7" i="44"/>
  <c r="T7" i="44" s="1"/>
  <c r="R25" i="44"/>
  <c r="T25" i="44" s="1"/>
  <c r="T13" i="44"/>
  <c r="R12" i="48"/>
  <c r="T12" i="48" s="1"/>
  <c r="T21" i="44"/>
  <c r="S14" i="48"/>
  <c r="T14" i="48" s="1"/>
  <c r="S9" i="48"/>
  <c r="S27" i="48" s="1"/>
  <c r="G12" i="49" s="1"/>
  <c r="G11" i="49" s="1"/>
  <c r="S19" i="48"/>
  <c r="S16" i="48"/>
  <c r="T16" i="48" s="1"/>
  <c r="R25" i="48"/>
  <c r="T25" i="48" s="1"/>
  <c r="R9" i="48"/>
  <c r="T9" i="48" s="1"/>
  <c r="S11" i="44"/>
  <c r="T11" i="44" s="1"/>
  <c r="R16" i="44"/>
  <c r="T16" i="44" s="1"/>
  <c r="R19" i="48"/>
  <c r="T19" i="48" s="1"/>
  <c r="S18" i="44"/>
  <c r="T18" i="44" s="1"/>
  <c r="S9" i="44"/>
  <c r="T9" i="44" s="1"/>
  <c r="S21" i="48"/>
  <c r="T21" i="48" s="1"/>
  <c r="T23" i="44"/>
  <c r="R13" i="48"/>
  <c r="T13" i="48" s="1"/>
  <c r="T24" i="48"/>
  <c r="T27" i="44" l="1"/>
  <c r="R27" i="48"/>
  <c r="G9" i="49" s="1"/>
  <c r="G8" i="49" s="1"/>
  <c r="G6" i="49" s="1"/>
  <c r="D30" i="47" s="1"/>
  <c r="T7" i="48"/>
  <c r="T27" i="48" s="1"/>
  <c r="T11" i="48"/>
  <c r="R27" i="44"/>
  <c r="G9" i="45" s="1"/>
  <c r="G8" i="45" s="1"/>
  <c r="G6" i="45" s="1"/>
  <c r="B30" i="43" s="1"/>
  <c r="S27" i="44"/>
  <c r="G12" i="45" s="1"/>
  <c r="G11" i="45" s="1"/>
  <c r="C8" i="32" l="1"/>
  <c r="C7" i="32"/>
  <c r="F18" i="40" l="1"/>
  <c r="H18" i="40" l="1"/>
  <c r="O7" i="32" l="1"/>
  <c r="N26" i="41" l="1"/>
  <c r="M26" i="41"/>
  <c r="L26" i="41"/>
  <c r="K26" i="41"/>
  <c r="N25" i="41"/>
  <c r="M25" i="41"/>
  <c r="L25" i="41"/>
  <c r="K25" i="41"/>
  <c r="N24" i="41"/>
  <c r="M24" i="41"/>
  <c r="L24" i="41"/>
  <c r="K24" i="41"/>
  <c r="N23" i="41"/>
  <c r="M23" i="41"/>
  <c r="L23" i="41"/>
  <c r="K23" i="41"/>
  <c r="N22" i="41"/>
  <c r="M22" i="41"/>
  <c r="L22" i="41"/>
  <c r="K22" i="41"/>
  <c r="N21" i="41"/>
  <c r="M21" i="41"/>
  <c r="L21" i="41"/>
  <c r="K21" i="41"/>
  <c r="N20" i="41"/>
  <c r="M20" i="41"/>
  <c r="L20" i="41"/>
  <c r="K20" i="41"/>
  <c r="N19" i="41"/>
  <c r="M19" i="41"/>
  <c r="L19" i="41"/>
  <c r="K19" i="41"/>
  <c r="N18" i="41"/>
  <c r="M18" i="41"/>
  <c r="L18" i="41"/>
  <c r="K18" i="41"/>
  <c r="N17" i="41"/>
  <c r="M17" i="41"/>
  <c r="L17" i="41"/>
  <c r="K17" i="41"/>
  <c r="N16" i="41"/>
  <c r="M16" i="41"/>
  <c r="L16" i="41"/>
  <c r="K16" i="41"/>
  <c r="N15" i="41"/>
  <c r="M15" i="41"/>
  <c r="L15" i="41"/>
  <c r="K15" i="41"/>
  <c r="N14" i="41"/>
  <c r="M14" i="41"/>
  <c r="L14" i="41"/>
  <c r="K14" i="41"/>
  <c r="N13" i="41"/>
  <c r="M13" i="41"/>
  <c r="L13" i="41"/>
  <c r="K13" i="41"/>
  <c r="N12" i="41"/>
  <c r="M12" i="41"/>
  <c r="L12" i="41"/>
  <c r="K12" i="41"/>
  <c r="N11" i="41"/>
  <c r="M11" i="41"/>
  <c r="L11" i="41"/>
  <c r="K11" i="41"/>
  <c r="N10" i="41"/>
  <c r="M10" i="41"/>
  <c r="L10" i="41"/>
  <c r="K10" i="41"/>
  <c r="N9" i="41"/>
  <c r="M9" i="41"/>
  <c r="L9" i="41"/>
  <c r="K9" i="41"/>
  <c r="N8" i="41"/>
  <c r="M8" i="41"/>
  <c r="L8" i="41"/>
  <c r="K8" i="41"/>
  <c r="N7" i="41"/>
  <c r="M7" i="41"/>
  <c r="L7" i="41"/>
  <c r="K7" i="41"/>
  <c r="J26" i="41"/>
  <c r="J25" i="41"/>
  <c r="J24" i="41"/>
  <c r="J23" i="41"/>
  <c r="J22" i="41"/>
  <c r="J21" i="41"/>
  <c r="J20" i="41"/>
  <c r="J19" i="41"/>
  <c r="J18" i="41"/>
  <c r="J17" i="41"/>
  <c r="J16" i="41"/>
  <c r="J15" i="41"/>
  <c r="J14" i="41"/>
  <c r="J13" i="41"/>
  <c r="J12" i="41"/>
  <c r="J11" i="41"/>
  <c r="J10" i="41"/>
  <c r="J9" i="41"/>
  <c r="J8" i="41"/>
  <c r="J7" i="41"/>
  <c r="K27" i="40"/>
  <c r="K26" i="40"/>
  <c r="K25" i="40"/>
  <c r="K24" i="40"/>
  <c r="K23" i="40"/>
  <c r="K22" i="40"/>
  <c r="K21" i="40"/>
  <c r="K20" i="40"/>
  <c r="K19" i="40"/>
  <c r="K17" i="40"/>
  <c r="K16" i="40"/>
  <c r="K18" i="40"/>
  <c r="K15" i="40"/>
  <c r="H27" i="40"/>
  <c r="H26" i="40"/>
  <c r="H25" i="40"/>
  <c r="H24" i="40"/>
  <c r="H23" i="40"/>
  <c r="H22" i="40"/>
  <c r="H21" i="40"/>
  <c r="H20" i="40"/>
  <c r="H19" i="40"/>
  <c r="H17" i="40"/>
  <c r="H16" i="40"/>
  <c r="H15" i="40"/>
  <c r="F27" i="40"/>
  <c r="F26" i="40"/>
  <c r="F25" i="40"/>
  <c r="F24" i="40"/>
  <c r="F23" i="40"/>
  <c r="F22" i="40"/>
  <c r="F21" i="40"/>
  <c r="F20" i="40"/>
  <c r="F19" i="40"/>
  <c r="F15" i="40"/>
  <c r="F17" i="40" l="1"/>
  <c r="F16" i="40"/>
  <c r="I2" i="42"/>
  <c r="I1" i="42"/>
  <c r="U2" i="41"/>
  <c r="U1" i="41"/>
  <c r="L2" i="40"/>
  <c r="L1" i="40"/>
  <c r="R26" i="41" l="1"/>
  <c r="Q26" i="41"/>
  <c r="P26" i="41"/>
  <c r="O26" i="41"/>
  <c r="I26" i="41"/>
  <c r="F26" i="41"/>
  <c r="E26" i="41"/>
  <c r="D26" i="41"/>
  <c r="R25" i="41"/>
  <c r="Q25" i="41"/>
  <c r="P25" i="41"/>
  <c r="O25" i="41"/>
  <c r="I25" i="41"/>
  <c r="F25" i="41"/>
  <c r="E25" i="41"/>
  <c r="D25" i="41"/>
  <c r="R24" i="41"/>
  <c r="Q24" i="41"/>
  <c r="P24" i="41"/>
  <c r="O24" i="41"/>
  <c r="I24" i="41"/>
  <c r="F24" i="41"/>
  <c r="E24" i="41"/>
  <c r="D24" i="41"/>
  <c r="R23" i="41"/>
  <c r="Q23" i="41"/>
  <c r="P23" i="41"/>
  <c r="O23" i="41"/>
  <c r="I23" i="41"/>
  <c r="F23" i="41"/>
  <c r="E23" i="41"/>
  <c r="D23" i="41"/>
  <c r="R22" i="41"/>
  <c r="Q22" i="41"/>
  <c r="P22" i="41"/>
  <c r="O22" i="41"/>
  <c r="I22" i="41"/>
  <c r="F22" i="41"/>
  <c r="E22" i="41"/>
  <c r="D22" i="41"/>
  <c r="R21" i="41"/>
  <c r="Q21" i="41"/>
  <c r="P21" i="41"/>
  <c r="O21" i="41"/>
  <c r="I21" i="41"/>
  <c r="F21" i="41"/>
  <c r="E21" i="41"/>
  <c r="D21" i="41"/>
  <c r="R20" i="41"/>
  <c r="Q20" i="41"/>
  <c r="P20" i="41"/>
  <c r="O20" i="41"/>
  <c r="I20" i="41"/>
  <c r="F20" i="41"/>
  <c r="E20" i="41"/>
  <c r="D20" i="41"/>
  <c r="R19" i="41"/>
  <c r="Q19" i="41"/>
  <c r="P19" i="41"/>
  <c r="O19" i="41"/>
  <c r="I19" i="41"/>
  <c r="F19" i="41"/>
  <c r="E19" i="41"/>
  <c r="D19" i="41"/>
  <c r="R18" i="41"/>
  <c r="Q18" i="41"/>
  <c r="P18" i="41"/>
  <c r="O18" i="41"/>
  <c r="I18" i="41"/>
  <c r="F18" i="41"/>
  <c r="E18" i="41"/>
  <c r="D18" i="41"/>
  <c r="R17" i="41"/>
  <c r="Q17" i="41"/>
  <c r="P17" i="41"/>
  <c r="O17" i="41"/>
  <c r="I17" i="41"/>
  <c r="F17" i="41"/>
  <c r="E17" i="41"/>
  <c r="D17" i="41"/>
  <c r="R16" i="41"/>
  <c r="Q16" i="41"/>
  <c r="P16" i="41"/>
  <c r="O16" i="41"/>
  <c r="I16" i="41"/>
  <c r="F16" i="41"/>
  <c r="E16" i="41"/>
  <c r="D16" i="41"/>
  <c r="R15" i="41"/>
  <c r="Q15" i="41"/>
  <c r="P15" i="41"/>
  <c r="O15" i="41"/>
  <c r="I15" i="41"/>
  <c r="F15" i="41"/>
  <c r="E15" i="41"/>
  <c r="D15" i="41"/>
  <c r="R14" i="41"/>
  <c r="Q14" i="41"/>
  <c r="P14" i="41"/>
  <c r="O14" i="41"/>
  <c r="I14" i="41"/>
  <c r="F14" i="41"/>
  <c r="E14" i="41"/>
  <c r="D14" i="41"/>
  <c r="R13" i="41"/>
  <c r="Q13" i="41"/>
  <c r="P13" i="41"/>
  <c r="O13" i="41"/>
  <c r="I13" i="41"/>
  <c r="F13" i="41"/>
  <c r="E13" i="41"/>
  <c r="D13" i="41"/>
  <c r="R12" i="41"/>
  <c r="Q12" i="41"/>
  <c r="P12" i="41"/>
  <c r="O12" i="41"/>
  <c r="I12" i="41"/>
  <c r="F12" i="41"/>
  <c r="E12" i="41"/>
  <c r="D12" i="41"/>
  <c r="R11" i="41"/>
  <c r="Q11" i="41"/>
  <c r="P11" i="41"/>
  <c r="O11" i="41"/>
  <c r="I11" i="41"/>
  <c r="F11" i="41"/>
  <c r="E11" i="41"/>
  <c r="D11" i="41"/>
  <c r="R10" i="41"/>
  <c r="Q10" i="41"/>
  <c r="P10" i="41"/>
  <c r="O10" i="41"/>
  <c r="I10" i="41"/>
  <c r="F10" i="41"/>
  <c r="E10" i="41"/>
  <c r="D10" i="41"/>
  <c r="R9" i="41"/>
  <c r="Q9" i="41"/>
  <c r="P9" i="41"/>
  <c r="O9" i="41"/>
  <c r="I9" i="41"/>
  <c r="F9" i="41"/>
  <c r="E9" i="41"/>
  <c r="D9" i="41"/>
  <c r="R8" i="41"/>
  <c r="Q8" i="41"/>
  <c r="P8" i="41"/>
  <c r="O8" i="41"/>
  <c r="I8" i="41"/>
  <c r="F8" i="41"/>
  <c r="E8" i="41"/>
  <c r="D8" i="41"/>
  <c r="R7" i="41"/>
  <c r="Q7" i="41"/>
  <c r="P7" i="41"/>
  <c r="O7" i="41"/>
  <c r="I7" i="41"/>
  <c r="F7" i="41"/>
  <c r="E7" i="41"/>
  <c r="D7" i="41"/>
  <c r="C2" i="33" l="1"/>
  <c r="C1" i="33"/>
  <c r="I1" i="31"/>
  <c r="U1" i="32"/>
  <c r="O26" i="32"/>
  <c r="O25" i="32"/>
  <c r="O24" i="32"/>
  <c r="O23" i="32"/>
  <c r="O22" i="32"/>
  <c r="O21" i="32"/>
  <c r="O20" i="32"/>
  <c r="O19" i="32"/>
  <c r="O18" i="32"/>
  <c r="O17" i="32"/>
  <c r="O16" i="32"/>
  <c r="O15" i="32"/>
  <c r="O14" i="32"/>
  <c r="O13" i="32"/>
  <c r="O12" i="32"/>
  <c r="O11" i="32"/>
  <c r="O10" i="32"/>
  <c r="O9" i="32"/>
  <c r="O8" i="32"/>
  <c r="U2" i="32" l="1"/>
  <c r="R26" i="32" l="1"/>
  <c r="R25" i="32"/>
  <c r="R24" i="32"/>
  <c r="R23" i="32"/>
  <c r="R22" i="32"/>
  <c r="R21" i="32"/>
  <c r="R20" i="32"/>
  <c r="R19" i="32"/>
  <c r="R18" i="32"/>
  <c r="R17" i="32"/>
  <c r="R16" i="32"/>
  <c r="R15" i="32"/>
  <c r="R14" i="32"/>
  <c r="R13" i="32"/>
  <c r="R12" i="32"/>
  <c r="R11" i="32"/>
  <c r="R10" i="32"/>
  <c r="R9" i="32"/>
  <c r="R8" i="32"/>
  <c r="R7" i="32"/>
  <c r="Q26" i="32"/>
  <c r="Q25" i="32"/>
  <c r="Q24" i="32"/>
  <c r="Q23" i="32"/>
  <c r="Q22" i="32"/>
  <c r="Q21" i="32"/>
  <c r="Q20" i="32"/>
  <c r="Q19" i="32"/>
  <c r="Q18" i="32"/>
  <c r="Q17" i="32"/>
  <c r="Q16" i="32"/>
  <c r="Q15" i="32"/>
  <c r="Q14" i="32"/>
  <c r="Q13" i="32"/>
  <c r="Q12" i="32"/>
  <c r="Q11" i="32"/>
  <c r="Q10" i="32"/>
  <c r="Q9" i="32"/>
  <c r="Q8" i="32"/>
  <c r="Q7" i="32"/>
  <c r="P26" i="32"/>
  <c r="P25" i="32"/>
  <c r="P24" i="32"/>
  <c r="P23" i="32"/>
  <c r="P22" i="32"/>
  <c r="P21" i="32"/>
  <c r="P20" i="32"/>
  <c r="P19" i="32"/>
  <c r="P18" i="32"/>
  <c r="P17" i="32"/>
  <c r="P16" i="32"/>
  <c r="P15" i="32"/>
  <c r="P14" i="32"/>
  <c r="P13" i="32"/>
  <c r="P12" i="32"/>
  <c r="P11" i="32"/>
  <c r="P10" i="32"/>
  <c r="P9" i="32"/>
  <c r="P8" i="32"/>
  <c r="P7" i="32"/>
  <c r="I26" i="32"/>
  <c r="I25" i="32"/>
  <c r="I24" i="32"/>
  <c r="I23" i="32"/>
  <c r="I22" i="32"/>
  <c r="I21" i="32"/>
  <c r="I20" i="32"/>
  <c r="I19" i="32"/>
  <c r="I18" i="32"/>
  <c r="I17" i="32"/>
  <c r="I16" i="32"/>
  <c r="I15" i="32"/>
  <c r="I14" i="32"/>
  <c r="I13" i="32"/>
  <c r="I12" i="32"/>
  <c r="I11" i="32"/>
  <c r="I10" i="32"/>
  <c r="I9" i="32"/>
  <c r="I8" i="32"/>
  <c r="I7" i="32"/>
  <c r="F26" i="32"/>
  <c r="F25" i="32"/>
  <c r="F24" i="32"/>
  <c r="F23" i="32"/>
  <c r="F22" i="32"/>
  <c r="F21" i="32"/>
  <c r="F20" i="32"/>
  <c r="F19" i="32"/>
  <c r="F18" i="32"/>
  <c r="F17" i="32"/>
  <c r="F16" i="32"/>
  <c r="F15" i="32"/>
  <c r="F14" i="32"/>
  <c r="F13" i="32"/>
  <c r="F12" i="32"/>
  <c r="F11" i="32"/>
  <c r="F10" i="32"/>
  <c r="F9" i="32"/>
  <c r="F8" i="32"/>
  <c r="F7" i="32"/>
  <c r="E26" i="32"/>
  <c r="E25" i="32"/>
  <c r="E24" i="32"/>
  <c r="E23" i="32"/>
  <c r="E22" i="32"/>
  <c r="E21" i="32"/>
  <c r="E20" i="32"/>
  <c r="E19" i="32"/>
  <c r="E18" i="32"/>
  <c r="E17" i="32"/>
  <c r="E16" i="32"/>
  <c r="E15" i="32"/>
  <c r="E14" i="32"/>
  <c r="E13" i="32"/>
  <c r="E12" i="32"/>
  <c r="E11" i="32"/>
  <c r="E10" i="32"/>
  <c r="E9" i="32"/>
  <c r="E8" i="32"/>
  <c r="E7" i="32"/>
  <c r="D26" i="32"/>
  <c r="D25" i="32"/>
  <c r="D24" i="32"/>
  <c r="D23" i="32"/>
  <c r="D22" i="32"/>
  <c r="D21" i="32"/>
  <c r="D20" i="32"/>
  <c r="D19" i="32"/>
  <c r="D18" i="32"/>
  <c r="D17" i="32"/>
  <c r="D16" i="32"/>
  <c r="D15" i="32"/>
  <c r="D14" i="32"/>
  <c r="D13" i="32"/>
  <c r="D12" i="32"/>
  <c r="D11" i="32"/>
  <c r="D10" i="32"/>
  <c r="D9" i="32"/>
  <c r="D8" i="32"/>
  <c r="D7" i="32"/>
  <c r="E17" i="30"/>
  <c r="E16" i="30"/>
  <c r="G25" i="32" l="1"/>
  <c r="H25" i="32"/>
  <c r="G10" i="32"/>
  <c r="G14" i="32"/>
  <c r="G18" i="32"/>
  <c r="G22" i="32"/>
  <c r="G26" i="32"/>
  <c r="H10" i="32"/>
  <c r="H14" i="32"/>
  <c r="H18" i="32"/>
  <c r="H22" i="32"/>
  <c r="H26" i="32"/>
  <c r="G7" i="32"/>
  <c r="G11" i="32"/>
  <c r="G15" i="32"/>
  <c r="G19" i="32"/>
  <c r="G23" i="32"/>
  <c r="H7" i="32"/>
  <c r="H11" i="32"/>
  <c r="H15" i="32"/>
  <c r="H19" i="32"/>
  <c r="H23" i="32"/>
  <c r="G8" i="32"/>
  <c r="G12" i="32"/>
  <c r="G16" i="32"/>
  <c r="G20" i="32"/>
  <c r="G24" i="32"/>
  <c r="H8" i="32"/>
  <c r="H12" i="32"/>
  <c r="H16" i="32"/>
  <c r="H20" i="32"/>
  <c r="H24" i="32"/>
  <c r="G9" i="32"/>
  <c r="G13" i="32"/>
  <c r="G17" i="32"/>
  <c r="G21" i="32"/>
  <c r="H9" i="32"/>
  <c r="H13" i="32"/>
  <c r="H17" i="32"/>
  <c r="H21" i="32"/>
  <c r="T9" i="32" l="1"/>
  <c r="S9" i="32"/>
  <c r="T12" i="32"/>
  <c r="S12" i="32"/>
  <c r="T19" i="32"/>
  <c r="S19" i="32"/>
  <c r="T14" i="32"/>
  <c r="S14" i="32"/>
  <c r="T21" i="32"/>
  <c r="S21" i="32"/>
  <c r="T24" i="32"/>
  <c r="S24" i="32"/>
  <c r="T8" i="32"/>
  <c r="S8" i="32"/>
  <c r="T15" i="32"/>
  <c r="S15" i="32"/>
  <c r="T26" i="32"/>
  <c r="S26" i="32"/>
  <c r="T10" i="32"/>
  <c r="S10" i="32"/>
  <c r="T17" i="32"/>
  <c r="S17" i="32"/>
  <c r="T20" i="32"/>
  <c r="S20" i="32"/>
  <c r="T11" i="32"/>
  <c r="S11" i="32"/>
  <c r="T22" i="32"/>
  <c r="S22" i="32"/>
  <c r="T13" i="32"/>
  <c r="S13" i="32"/>
  <c r="T16" i="32"/>
  <c r="S16" i="32"/>
  <c r="T23" i="32"/>
  <c r="S23" i="32"/>
  <c r="T7" i="32"/>
  <c r="S7" i="32"/>
  <c r="T18" i="32"/>
  <c r="S18" i="32"/>
  <c r="T25" i="32"/>
  <c r="S25" i="32"/>
  <c r="H23" i="41"/>
  <c r="H12" i="41"/>
  <c r="H20" i="41"/>
  <c r="H9" i="41"/>
  <c r="H17" i="41"/>
  <c r="H25" i="41"/>
  <c r="H14" i="41"/>
  <c r="H22" i="41"/>
  <c r="H19" i="41"/>
  <c r="H8" i="41"/>
  <c r="H16" i="41"/>
  <c r="H24" i="41"/>
  <c r="H13" i="41"/>
  <c r="H21" i="41"/>
  <c r="H10" i="41"/>
  <c r="H18" i="41"/>
  <c r="H26" i="41"/>
  <c r="H15" i="41"/>
  <c r="H7" i="41"/>
  <c r="H11" i="41"/>
  <c r="G24" i="41"/>
  <c r="G7" i="41"/>
  <c r="G8" i="41"/>
  <c r="G13" i="41"/>
  <c r="G21" i="41"/>
  <c r="G10" i="41"/>
  <c r="G18" i="41"/>
  <c r="G26" i="41"/>
  <c r="G15" i="41"/>
  <c r="G23" i="41"/>
  <c r="G12" i="41"/>
  <c r="G20" i="41"/>
  <c r="G9" i="41"/>
  <c r="G17" i="41"/>
  <c r="G25" i="41"/>
  <c r="G14" i="41"/>
  <c r="G22" i="41"/>
  <c r="G11" i="41"/>
  <c r="G19" i="41"/>
  <c r="G16" i="41"/>
  <c r="S16" i="41" l="1"/>
  <c r="S14" i="41"/>
  <c r="S20" i="41"/>
  <c r="S26" i="41"/>
  <c r="S13" i="41"/>
  <c r="S19" i="41"/>
  <c r="S25" i="41"/>
  <c r="S12" i="41"/>
  <c r="S15" i="41"/>
  <c r="S21" i="41"/>
  <c r="S11" i="41"/>
  <c r="S17" i="41"/>
  <c r="S23" i="41"/>
  <c r="S10" i="41"/>
  <c r="S7" i="41"/>
  <c r="S22" i="41"/>
  <c r="S9" i="41"/>
  <c r="S24" i="41"/>
  <c r="S18" i="41"/>
  <c r="S8" i="41"/>
  <c r="T25" i="41"/>
  <c r="T16" i="41"/>
  <c r="T14" i="41"/>
  <c r="T20" i="41"/>
  <c r="T26" i="41"/>
  <c r="T13" i="41"/>
  <c r="U7" i="32"/>
  <c r="U22" i="32"/>
  <c r="T19" i="41"/>
  <c r="U19" i="41" s="1"/>
  <c r="T12" i="41"/>
  <c r="T8" i="41"/>
  <c r="T11" i="41"/>
  <c r="T10" i="41"/>
  <c r="T18" i="41"/>
  <c r="T17" i="41"/>
  <c r="T23" i="41"/>
  <c r="T7" i="41"/>
  <c r="T22" i="41"/>
  <c r="T9" i="41"/>
  <c r="T15" i="41"/>
  <c r="T21" i="41"/>
  <c r="T24" i="41"/>
  <c r="U24" i="41" s="1"/>
  <c r="U13" i="32"/>
  <c r="U15" i="32"/>
  <c r="U21" i="32"/>
  <c r="U14" i="32"/>
  <c r="U9" i="32"/>
  <c r="U25" i="32"/>
  <c r="U10" i="32"/>
  <c r="U12" i="32"/>
  <c r="U23" i="32"/>
  <c r="U19" i="32"/>
  <c r="U8" i="32"/>
  <c r="U26" i="32"/>
  <c r="U24" i="32"/>
  <c r="U17" i="32"/>
  <c r="U18" i="32"/>
  <c r="U11" i="32"/>
  <c r="U20" i="32"/>
  <c r="T27" i="32"/>
  <c r="G14" i="31" s="1"/>
  <c r="G13" i="31" s="1"/>
  <c r="U16" i="32"/>
  <c r="S27" i="32"/>
  <c r="G11" i="31" s="1"/>
  <c r="G10" i="31" s="1"/>
  <c r="I2" i="31"/>
  <c r="U12" i="41" l="1"/>
  <c r="U18" i="41"/>
  <c r="U8" i="41"/>
  <c r="U13" i="41"/>
  <c r="U10" i="41"/>
  <c r="U26" i="41"/>
  <c r="U9" i="41"/>
  <c r="U11" i="41"/>
  <c r="U15" i="41"/>
  <c r="U21" i="41"/>
  <c r="U27" i="32"/>
  <c r="U7" i="41"/>
  <c r="S27" i="41"/>
  <c r="G11" i="42" s="1"/>
  <c r="G10" i="42" s="1"/>
  <c r="T27" i="41"/>
  <c r="G14" i="42" s="1"/>
  <c r="G13" i="42" s="1"/>
  <c r="U14" i="41"/>
  <c r="U22" i="41"/>
  <c r="U17" i="41"/>
  <c r="G6" i="31"/>
  <c r="B31" i="30" s="1"/>
  <c r="U20" i="41"/>
  <c r="U16" i="41"/>
  <c r="U23" i="41"/>
  <c r="U25" i="41"/>
  <c r="G6" i="42" l="1"/>
  <c r="D31" i="40" s="1"/>
  <c r="U27" i="41"/>
</calcChain>
</file>

<file path=xl/sharedStrings.xml><?xml version="1.0" encoding="utf-8"?>
<sst xmlns="http://schemas.openxmlformats.org/spreadsheetml/2006/main" count="1057" uniqueCount="327">
  <si>
    <t>Value</t>
    <phoneticPr fontId="2"/>
  </si>
  <si>
    <t>Units</t>
    <phoneticPr fontId="2"/>
  </si>
  <si>
    <t>1. Calculations for emission reductions</t>
    <phoneticPr fontId="2"/>
  </si>
  <si>
    <t>2. Selected default values, etc.</t>
    <phoneticPr fontId="2"/>
  </si>
  <si>
    <t>3. Calculations for reference emissions</t>
    <phoneticPr fontId="2"/>
  </si>
  <si>
    <t>4. Calculations of the project emissions</t>
    <phoneticPr fontId="2"/>
  </si>
  <si>
    <t>Fuel type</t>
    <phoneticPr fontId="2"/>
  </si>
  <si>
    <t>Parameter</t>
  </si>
  <si>
    <t>[List of Default Values]</t>
    <phoneticPr fontId="2"/>
  </si>
  <si>
    <t>[Monitoring option]</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</si>
  <si>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</si>
  <si>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</si>
  <si>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</si>
  <si>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</si>
  <si>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</si>
  <si>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</si>
  <si>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</si>
  <si>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</si>
  <si>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</si>
  <si>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</si>
  <si>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Monitoring point No.</t>
    <phoneticPr fontId="2"/>
  </si>
  <si>
    <t>Parameters</t>
    <phoneticPr fontId="2"/>
  </si>
  <si>
    <t>Description of data</t>
    <phoneticPr fontId="2"/>
  </si>
  <si>
    <t>Estimated Values</t>
    <phoneticPr fontId="2"/>
  </si>
  <si>
    <t>Units</t>
    <phoneticPr fontId="2"/>
  </si>
  <si>
    <t>Monitoring option</t>
    <phoneticPr fontId="2"/>
  </si>
  <si>
    <t>Source of data</t>
    <phoneticPr fontId="2"/>
  </si>
  <si>
    <t>Measurement methods and procedures</t>
    <phoneticPr fontId="2"/>
  </si>
  <si>
    <t>Monitoring frequency</t>
    <phoneticPr fontId="2"/>
  </si>
  <si>
    <t>Other comments</t>
    <phoneticPr fontId="2"/>
  </si>
  <si>
    <t>Option B</t>
    <phoneticPr fontId="2"/>
  </si>
  <si>
    <t>Option A</t>
    <phoneticPr fontId="2"/>
  </si>
  <si>
    <t>Based on public data which is measured by entities other than the project participants (Data used: publicly recognized data such as statistical data and specifications)</t>
    <phoneticPr fontId="2"/>
  </si>
  <si>
    <t>Based on the amount of transaction which is measured directly using measuring equipments (Data used: commercial evidence such as invoices)</t>
    <phoneticPr fontId="2"/>
  </si>
  <si>
    <t>Option C</t>
    <phoneticPr fontId="2"/>
  </si>
  <si>
    <t>Based on the actual measurement using measuring equipments (Data used: measured values)</t>
    <phoneticPr fontId="2"/>
  </si>
  <si>
    <r>
      <t xml:space="preserve">Emission reductions during the period </t>
    </r>
    <r>
      <rPr>
        <i/>
        <sz val="11"/>
        <color indexed="8"/>
        <rFont val="Arial"/>
        <family val="2"/>
      </rPr>
      <t>p</t>
    </r>
    <phoneticPr fontId="2"/>
  </si>
  <si>
    <r>
      <t xml:space="preserve">Reference emissions during the period </t>
    </r>
    <r>
      <rPr>
        <i/>
        <sz val="11"/>
        <color indexed="8"/>
        <rFont val="Arial"/>
        <family val="2"/>
      </rPr>
      <t>p</t>
    </r>
    <phoneticPr fontId="2"/>
  </si>
  <si>
    <r>
      <t xml:space="preserve">Project emissions during the period </t>
    </r>
    <r>
      <rPr>
        <i/>
        <sz val="11"/>
        <color indexed="8"/>
        <rFont val="Arial"/>
        <family val="2"/>
      </rPr>
      <t>p</t>
    </r>
    <phoneticPr fontId="2"/>
  </si>
  <si>
    <r>
      <t>tCO</t>
    </r>
    <r>
      <rPr>
        <vertAlign val="subscript"/>
        <sz val="11"/>
        <color indexed="8"/>
        <rFont val="Arial"/>
        <family val="2"/>
      </rPr>
      <t>2</t>
    </r>
    <r>
      <rPr>
        <sz val="11"/>
        <color indexed="8"/>
        <rFont val="Arial"/>
        <family val="2"/>
      </rPr>
      <t>/p</t>
    </r>
    <phoneticPr fontId="2"/>
  </si>
  <si>
    <r>
      <t>ER</t>
    </r>
    <r>
      <rPr>
        <vertAlign val="subscript"/>
        <sz val="11"/>
        <color indexed="8"/>
        <rFont val="Arial"/>
        <family val="2"/>
      </rPr>
      <t>p</t>
    </r>
    <phoneticPr fontId="2"/>
  </si>
  <si>
    <r>
      <t>RE</t>
    </r>
    <r>
      <rPr>
        <vertAlign val="subscript"/>
        <sz val="11"/>
        <color indexed="8"/>
        <rFont val="Arial"/>
        <family val="2"/>
      </rPr>
      <t>p</t>
    </r>
    <phoneticPr fontId="2"/>
  </si>
  <si>
    <r>
      <t>PE</t>
    </r>
    <r>
      <rPr>
        <vertAlign val="subscript"/>
        <sz val="11"/>
        <color indexed="8"/>
        <rFont val="Arial"/>
        <family val="2"/>
      </rPr>
      <t>p</t>
    </r>
    <phoneticPr fontId="2"/>
  </si>
  <si>
    <t>(1)</t>
  </si>
  <si>
    <t>-</t>
    <phoneticPr fontId="2"/>
  </si>
  <si>
    <t>MWh/p</t>
    <phoneticPr fontId="2"/>
  </si>
  <si>
    <t>Option C</t>
    <phoneticPr fontId="2"/>
  </si>
  <si>
    <t>Monitored data</t>
    <phoneticPr fontId="2"/>
  </si>
  <si>
    <t>Continuously</t>
    <phoneticPr fontId="2"/>
  </si>
  <si>
    <t>(2)</t>
    <phoneticPr fontId="2"/>
  </si>
  <si>
    <t>mass or weight/p</t>
    <phoneticPr fontId="2"/>
  </si>
  <si>
    <t>Data is collected and recorded from the invoices by the fuel supply company.</t>
    <phoneticPr fontId="2"/>
  </si>
  <si>
    <t>(3)</t>
    <phoneticPr fontId="2"/>
  </si>
  <si>
    <t>The most recent value available at the time of validation is applied and fixed for the monitoring period thereafter. The data is sourced from “Grid Emission Factor (GEF) of Thailand”, endorsed by Thailand Greenhouse Gas Management Organization unless otherwise instructed by the Joint Committee.</t>
    <phoneticPr fontId="2"/>
  </si>
  <si>
    <t>Selected from the default values set in the methodology</t>
  </si>
  <si>
    <t>K</t>
    <phoneticPr fontId="2"/>
  </si>
  <si>
    <t xml:space="preserve">Power generation efficiency </t>
    <phoneticPr fontId="2"/>
  </si>
  <si>
    <t>%</t>
    <phoneticPr fontId="2"/>
  </si>
  <si>
    <t>Specification of the captive power generation system provided by the manufacturer</t>
    <phoneticPr fontId="2"/>
  </si>
  <si>
    <t>Net calorific value of consumed fuel</t>
    <phoneticPr fontId="2"/>
  </si>
  <si>
    <t>GJ/mass or weight</t>
    <phoneticPr fontId="2"/>
  </si>
  <si>
    <t>In order of preference:
1) values provided by the fuel supplier;
2) measurement by the project participants;
3) regional or national default values;
4) IPCC default values provided in table 1.4 of Ch.1 Vol.2 of 2006 IPCC Guidelines on National GHG Inventories. Lower value is applied.</t>
    <phoneticPr fontId="2"/>
  </si>
  <si>
    <t>-</t>
    <phoneticPr fontId="18"/>
  </si>
  <si>
    <t>Total</t>
    <phoneticPr fontId="18"/>
  </si>
  <si>
    <t>Estimated values</t>
    <phoneticPr fontId="18"/>
  </si>
  <si>
    <t>GJ/mass or weight</t>
    <phoneticPr fontId="2"/>
  </si>
  <si>
    <t>%</t>
    <phoneticPr fontId="2"/>
  </si>
  <si>
    <t>K</t>
    <phoneticPr fontId="18"/>
  </si>
  <si>
    <t>MWh/p</t>
    <phoneticPr fontId="2"/>
  </si>
  <si>
    <t>mass or weight/p</t>
    <phoneticPr fontId="2"/>
  </si>
  <si>
    <t>Units</t>
    <phoneticPr fontId="18"/>
  </si>
  <si>
    <t>Net calorific value of consumed fuel</t>
    <phoneticPr fontId="2"/>
  </si>
  <si>
    <t xml:space="preserve">Power generation efficiency </t>
    <phoneticPr fontId="2"/>
  </si>
  <si>
    <t>Project
air compressor
No.</t>
    <phoneticPr fontId="18"/>
  </si>
  <si>
    <t>Description of data</t>
    <phoneticPr fontId="18"/>
  </si>
  <si>
    <t>i</t>
    <phoneticPr fontId="2"/>
  </si>
  <si>
    <t>Parameters</t>
    <phoneticPr fontId="18"/>
  </si>
  <si>
    <t>Reference emissions</t>
    <phoneticPr fontId="2"/>
  </si>
  <si>
    <t>Project emissions</t>
    <phoneticPr fontId="2"/>
  </si>
  <si>
    <t>N/A</t>
    <phoneticPr fontId="2"/>
  </si>
  <si>
    <t>-</t>
    <phoneticPr fontId="2"/>
  </si>
  <si>
    <t>Power generation efficiency obtained from manufacturer's specification.</t>
    <phoneticPr fontId="2"/>
  </si>
  <si>
    <t>The power generation efficiency calculated from monitored data of the amount of fuel input for power generation and the amount of electricity generated.</t>
    <phoneticPr fontId="2"/>
  </si>
  <si>
    <r>
      <t>SP</t>
    </r>
    <r>
      <rPr>
        <vertAlign val="subscript"/>
        <sz val="11"/>
        <rFont val="Arial"/>
        <family val="2"/>
      </rPr>
      <t>RE,sc,i</t>
    </r>
    <r>
      <rPr>
        <sz val="11"/>
        <rFont val="Arial"/>
        <family val="2"/>
      </rPr>
      <t xml:space="preserve"> = 55 kW</t>
    </r>
    <phoneticPr fontId="2"/>
  </si>
  <si>
    <r>
      <t>SP</t>
    </r>
    <r>
      <rPr>
        <vertAlign val="subscript"/>
        <sz val="11"/>
        <rFont val="Arial"/>
        <family val="2"/>
      </rPr>
      <t>RE,sc,i</t>
    </r>
    <r>
      <rPr>
        <sz val="11"/>
        <rFont val="Arial"/>
        <family val="2"/>
      </rPr>
      <t xml:space="preserve"> = 75 kW</t>
    </r>
    <phoneticPr fontId="2"/>
  </si>
  <si>
    <r>
      <t>SP</t>
    </r>
    <r>
      <rPr>
        <vertAlign val="subscript"/>
        <sz val="11"/>
        <rFont val="Arial"/>
        <family val="2"/>
      </rPr>
      <t>RE,sc,i</t>
    </r>
    <r>
      <rPr>
        <sz val="11"/>
        <rFont val="Arial"/>
        <family val="2"/>
      </rPr>
      <t xml:space="preserve"> = 110 kW</t>
    </r>
    <phoneticPr fontId="2"/>
  </si>
  <si>
    <r>
      <t>SP</t>
    </r>
    <r>
      <rPr>
        <vertAlign val="subscript"/>
        <sz val="11"/>
        <rFont val="Arial"/>
        <family val="2"/>
      </rPr>
      <t>RE,sc,i</t>
    </r>
    <r>
      <rPr>
        <sz val="11"/>
        <rFont val="Arial"/>
        <family val="2"/>
      </rPr>
      <t xml:space="preserve"> = 132 kW</t>
    </r>
    <phoneticPr fontId="2"/>
  </si>
  <si>
    <r>
      <t>SP</t>
    </r>
    <r>
      <rPr>
        <vertAlign val="subscript"/>
        <sz val="11"/>
        <rFont val="Arial"/>
        <family val="2"/>
      </rPr>
      <t>RE,sc,i</t>
    </r>
    <r>
      <rPr>
        <sz val="11"/>
        <rFont val="Arial"/>
        <family val="2"/>
      </rPr>
      <t xml:space="preserve"> = 145 kW</t>
    </r>
    <phoneticPr fontId="2"/>
  </si>
  <si>
    <r>
      <t>SP</t>
    </r>
    <r>
      <rPr>
        <vertAlign val="subscript"/>
        <sz val="11"/>
        <rFont val="Arial"/>
        <family val="2"/>
      </rPr>
      <t>RE,sc,i</t>
    </r>
    <r>
      <rPr>
        <sz val="11"/>
        <rFont val="Arial"/>
        <family val="2"/>
      </rPr>
      <t xml:space="preserve"> = 160 kW</t>
    </r>
    <phoneticPr fontId="2"/>
  </si>
  <si>
    <r>
      <t>SP</t>
    </r>
    <r>
      <rPr>
        <vertAlign val="subscript"/>
        <sz val="11"/>
        <rFont val="Arial"/>
        <family val="2"/>
      </rPr>
      <t>RE,sc,i</t>
    </r>
    <r>
      <rPr>
        <sz val="11"/>
        <rFont val="Arial"/>
        <family val="2"/>
      </rPr>
      <t xml:space="preserve"> = 200 kW</t>
    </r>
    <phoneticPr fontId="2"/>
  </si>
  <si>
    <t>Calculated</t>
    <phoneticPr fontId="2"/>
  </si>
  <si>
    <t>Monitoring Plan Sheet (Input Sheet) [Attachment to Project Design Document]</t>
    <phoneticPr fontId="2"/>
  </si>
  <si>
    <r>
      <t xml:space="preserve">Table 1: Parameters to be monitored </t>
    </r>
    <r>
      <rPr>
        <b/>
        <i/>
        <sz val="11"/>
        <color indexed="8"/>
        <rFont val="Arial"/>
        <family val="2"/>
      </rPr>
      <t>ex post</t>
    </r>
    <phoneticPr fontId="2"/>
  </si>
  <si>
    <r>
      <t>EC</t>
    </r>
    <r>
      <rPr>
        <vertAlign val="subscript"/>
        <sz val="11"/>
        <color theme="1"/>
        <rFont val="Arial"/>
        <family val="2"/>
      </rPr>
      <t>PJ,i,p</t>
    </r>
    <phoneticPr fontId="2"/>
  </si>
  <si>
    <r>
      <t>FC</t>
    </r>
    <r>
      <rPr>
        <vertAlign val="subscript"/>
        <sz val="11"/>
        <color theme="1"/>
        <rFont val="Arial"/>
        <family val="2"/>
      </rPr>
      <t>PJ,p</t>
    </r>
    <phoneticPr fontId="2"/>
  </si>
  <si>
    <r>
      <t xml:space="preserve">The amount of fuel input for power generation during monitoring period </t>
    </r>
    <r>
      <rPr>
        <i/>
        <sz val="11"/>
        <color theme="1"/>
        <rFont val="Arial"/>
        <family val="2"/>
      </rPr>
      <t>p</t>
    </r>
    <phoneticPr fontId="2"/>
  </si>
  <si>
    <r>
      <t>EG</t>
    </r>
    <r>
      <rPr>
        <vertAlign val="subscript"/>
        <sz val="11"/>
        <color theme="1"/>
        <rFont val="Arial"/>
        <family val="2"/>
      </rPr>
      <t>PJ,p</t>
    </r>
    <phoneticPr fontId="2"/>
  </si>
  <si>
    <r>
      <t xml:space="preserve">The amount of electricity generated during the monitoring period </t>
    </r>
    <r>
      <rPr>
        <i/>
        <sz val="11"/>
        <color theme="1"/>
        <rFont val="Arial"/>
        <family val="2"/>
      </rPr>
      <t>p</t>
    </r>
    <phoneticPr fontId="2"/>
  </si>
  <si>
    <r>
      <t xml:space="preserve">Table 2: Project-specific parameters to be fixed </t>
    </r>
    <r>
      <rPr>
        <b/>
        <i/>
        <sz val="11"/>
        <color indexed="8"/>
        <rFont val="Arial"/>
        <family val="2"/>
      </rPr>
      <t>ex ante</t>
    </r>
    <phoneticPr fontId="2"/>
  </si>
  <si>
    <r>
      <t>EF</t>
    </r>
    <r>
      <rPr>
        <vertAlign val="subscript"/>
        <sz val="11"/>
        <color theme="1"/>
        <rFont val="Arial"/>
        <family val="2"/>
      </rPr>
      <t>elec</t>
    </r>
    <phoneticPr fontId="2"/>
  </si>
  <si>
    <r>
      <t>[For grid electricity]
CO</t>
    </r>
    <r>
      <rPr>
        <vertAlign val="subscript"/>
        <sz val="11"/>
        <color theme="1"/>
        <rFont val="Arial"/>
        <family val="2"/>
      </rPr>
      <t>2</t>
    </r>
    <r>
      <rPr>
        <sz val="11"/>
        <color theme="1"/>
        <rFont val="Arial"/>
        <family val="2"/>
      </rPr>
      <t xml:space="preserve"> emission factor for consumed electricity</t>
    </r>
    <phoneticPr fontId="2"/>
  </si>
  <si>
    <r>
      <t>tCO</t>
    </r>
    <r>
      <rPr>
        <vertAlign val="subscript"/>
        <sz val="11"/>
        <color theme="1"/>
        <rFont val="Arial"/>
        <family val="2"/>
      </rPr>
      <t>2</t>
    </r>
    <r>
      <rPr>
        <sz val="11"/>
        <color theme="1"/>
        <rFont val="Arial"/>
        <family val="2"/>
      </rPr>
      <t>/MWh</t>
    </r>
    <phoneticPr fontId="2"/>
  </si>
  <si>
    <r>
      <t>SP</t>
    </r>
    <r>
      <rPr>
        <vertAlign val="subscript"/>
        <sz val="11"/>
        <color theme="1"/>
        <rFont val="Arial"/>
        <family val="2"/>
      </rPr>
      <t>RE,sc,i</t>
    </r>
    <phoneticPr fontId="2"/>
  </si>
  <si>
    <r>
      <t xml:space="preserve">Specific power (SP) of reference air compressor </t>
    </r>
    <r>
      <rPr>
        <i/>
        <sz val="11"/>
        <color theme="1"/>
        <rFont val="Arial"/>
        <family val="2"/>
      </rPr>
      <t>i</t>
    </r>
    <r>
      <rPr>
        <sz val="11"/>
        <color theme="1"/>
        <rFont val="Arial"/>
        <family val="2"/>
      </rPr>
      <t xml:space="preserve"> under the specific conditions</t>
    </r>
    <phoneticPr fontId="2"/>
  </si>
  <si>
    <r>
      <t>kW·min/m</t>
    </r>
    <r>
      <rPr>
        <vertAlign val="superscript"/>
        <sz val="11"/>
        <color theme="1"/>
        <rFont val="Arial"/>
        <family val="2"/>
      </rPr>
      <t>3</t>
    </r>
    <phoneticPr fontId="2"/>
  </si>
  <si>
    <r>
      <t>SP</t>
    </r>
    <r>
      <rPr>
        <vertAlign val="subscript"/>
        <sz val="11"/>
        <color theme="1"/>
        <rFont val="Arial"/>
        <family val="2"/>
      </rPr>
      <t>PJ,i</t>
    </r>
    <phoneticPr fontId="2"/>
  </si>
  <si>
    <r>
      <t xml:space="preserve">Specific power (SP) of project air compressor </t>
    </r>
    <r>
      <rPr>
        <i/>
        <sz val="11"/>
        <color theme="1"/>
        <rFont val="Arial"/>
        <family val="2"/>
      </rPr>
      <t>i</t>
    </r>
    <r>
      <rPr>
        <sz val="11"/>
        <color theme="1"/>
        <rFont val="Arial"/>
        <family val="2"/>
      </rPr>
      <t xml:space="preserve"> under the project specific conditions</t>
    </r>
    <phoneticPr fontId="2"/>
  </si>
  <si>
    <r>
      <t xml:space="preserve">Specifications of project air compressor </t>
    </r>
    <r>
      <rPr>
        <i/>
        <sz val="11"/>
        <color theme="1"/>
        <rFont val="Arial"/>
        <family val="2"/>
      </rPr>
      <t>i</t>
    </r>
    <r>
      <rPr>
        <sz val="11"/>
        <color theme="1"/>
        <rFont val="Arial"/>
        <family val="2"/>
      </rPr>
      <t xml:space="preserve"> prepared for the quotation or factory acceptance test data by manufacturer</t>
    </r>
    <phoneticPr fontId="2"/>
  </si>
  <si>
    <r>
      <t>P</t>
    </r>
    <r>
      <rPr>
        <vertAlign val="subscript"/>
        <sz val="11"/>
        <color theme="1"/>
        <rFont val="Arial"/>
        <family val="2"/>
      </rPr>
      <t>d,PJ,i</t>
    </r>
    <phoneticPr fontId="2"/>
  </si>
  <si>
    <r>
      <t xml:space="preserve">Discharge pressure of project air compressor </t>
    </r>
    <r>
      <rPr>
        <i/>
        <sz val="11"/>
        <color theme="1"/>
        <rFont val="Arial"/>
        <family val="2"/>
      </rPr>
      <t>i</t>
    </r>
    <r>
      <rPr>
        <sz val="11"/>
        <color theme="1"/>
        <rFont val="Arial"/>
        <family val="2"/>
      </rPr>
      <t xml:space="preserve"> under the project specific conditions</t>
    </r>
    <phoneticPr fontId="2"/>
  </si>
  <si>
    <r>
      <t>T</t>
    </r>
    <r>
      <rPr>
        <vertAlign val="subscript"/>
        <sz val="11"/>
        <color theme="1"/>
        <rFont val="Arial"/>
        <family val="2"/>
      </rPr>
      <t>s,PJ,i</t>
    </r>
    <phoneticPr fontId="2"/>
  </si>
  <si>
    <r>
      <t xml:space="preserve">Suction temperature of project air compressor </t>
    </r>
    <r>
      <rPr>
        <i/>
        <sz val="11"/>
        <color theme="1"/>
        <rFont val="Arial"/>
        <family val="2"/>
      </rPr>
      <t xml:space="preserve">i </t>
    </r>
    <r>
      <rPr>
        <sz val="11"/>
        <color theme="1"/>
        <rFont val="Arial"/>
        <family val="2"/>
      </rPr>
      <t>under the project specific conditions</t>
    </r>
    <phoneticPr fontId="2"/>
  </si>
  <si>
    <r>
      <t>m</t>
    </r>
    <r>
      <rPr>
        <vertAlign val="subscript"/>
        <sz val="11"/>
        <color theme="1"/>
        <rFont val="Arial"/>
        <family val="2"/>
      </rPr>
      <t>i</t>
    </r>
    <phoneticPr fontId="2"/>
  </si>
  <si>
    <r>
      <t xml:space="preserve">Number of compression stages of project air compressor </t>
    </r>
    <r>
      <rPr>
        <i/>
        <sz val="11"/>
        <color theme="1"/>
        <rFont val="Arial"/>
        <family val="2"/>
      </rPr>
      <t>i</t>
    </r>
    <phoneticPr fontId="2"/>
  </si>
  <si>
    <r>
      <t xml:space="preserve">Catalogues or specifications of project air compressor </t>
    </r>
    <r>
      <rPr>
        <i/>
        <sz val="11"/>
        <color theme="1"/>
        <rFont val="Arial"/>
        <family val="2"/>
      </rPr>
      <t>i</t>
    </r>
    <phoneticPr fontId="2"/>
  </si>
  <si>
    <r>
      <t>SP</t>
    </r>
    <r>
      <rPr>
        <vertAlign val="subscript"/>
        <sz val="11"/>
        <color theme="1"/>
        <rFont val="Arial"/>
        <family val="2"/>
      </rPr>
      <t>PJ,sc,i</t>
    </r>
    <phoneticPr fontId="2"/>
  </si>
  <si>
    <r>
      <t xml:space="preserve">Specific power (SP) of project air compressor </t>
    </r>
    <r>
      <rPr>
        <i/>
        <sz val="11"/>
        <color theme="1"/>
        <rFont val="Arial"/>
        <family val="2"/>
      </rPr>
      <t>i</t>
    </r>
    <r>
      <rPr>
        <sz val="11"/>
        <color theme="1"/>
        <rFont val="Arial"/>
        <family val="2"/>
      </rPr>
      <t xml:space="preserve"> calculated under the specific conditions</t>
    </r>
    <phoneticPr fontId="2"/>
  </si>
  <si>
    <r>
      <t>Calculated with the following equation;
SP</t>
    </r>
    <r>
      <rPr>
        <vertAlign val="subscript"/>
        <sz val="11"/>
        <rFont val="Arial"/>
        <family val="2"/>
      </rPr>
      <t>PJ,sc,i</t>
    </r>
    <r>
      <rPr>
        <sz val="11"/>
        <rFont val="Arial"/>
        <family val="2"/>
      </rPr>
      <t xml:space="preserve"> = SP</t>
    </r>
    <r>
      <rPr>
        <vertAlign val="subscript"/>
        <sz val="11"/>
        <rFont val="Arial"/>
        <family val="2"/>
      </rPr>
      <t>PJ,i</t>
    </r>
    <r>
      <rPr>
        <sz val="11"/>
        <rFont val="Arial"/>
        <family val="2"/>
      </rPr>
      <t xml:space="preserve"> ×(T</t>
    </r>
    <r>
      <rPr>
        <vertAlign val="subscript"/>
        <sz val="11"/>
        <rFont val="Arial"/>
        <family val="2"/>
      </rPr>
      <t>s,PJ,sc,i</t>
    </r>
    <r>
      <rPr>
        <sz val="11"/>
        <rFont val="Arial"/>
        <family val="2"/>
      </rPr>
      <t>/T</t>
    </r>
    <r>
      <rPr>
        <vertAlign val="subscript"/>
        <sz val="11"/>
        <rFont val="Arial"/>
        <family val="2"/>
      </rPr>
      <t>s,PJ,i</t>
    </r>
    <r>
      <rPr>
        <sz val="11"/>
        <rFont val="Arial"/>
        <family val="2"/>
      </rPr>
      <t>) × [(P</t>
    </r>
    <r>
      <rPr>
        <vertAlign val="subscript"/>
        <sz val="11"/>
        <rFont val="Arial"/>
        <family val="2"/>
      </rPr>
      <t>d,PJ,sc,i</t>
    </r>
    <r>
      <rPr>
        <sz val="11"/>
        <rFont val="Arial"/>
        <family val="2"/>
      </rPr>
      <t xml:space="preserve"> / P</t>
    </r>
    <r>
      <rPr>
        <vertAlign val="subscript"/>
        <sz val="11"/>
        <rFont val="Arial"/>
        <family val="2"/>
      </rPr>
      <t>s,PJ,sc,i</t>
    </r>
    <r>
      <rPr>
        <sz val="11"/>
        <rFont val="Arial"/>
        <family val="2"/>
      </rPr>
      <t>)^{(k-1)/m</t>
    </r>
    <r>
      <rPr>
        <vertAlign val="subscript"/>
        <sz val="11"/>
        <rFont val="Arial"/>
        <family val="2"/>
      </rPr>
      <t>i</t>
    </r>
    <r>
      <rPr>
        <sz val="11"/>
        <rFont val="Arial"/>
        <family val="2"/>
      </rPr>
      <t>k} - 1] / [((P</t>
    </r>
    <r>
      <rPr>
        <vertAlign val="subscript"/>
        <sz val="11"/>
        <rFont val="Arial"/>
        <family val="2"/>
      </rPr>
      <t>d,PJ,i</t>
    </r>
    <r>
      <rPr>
        <sz val="11"/>
        <rFont val="Arial"/>
        <family val="2"/>
      </rPr>
      <t xml:space="preserve"> + 0.101) / (P</t>
    </r>
    <r>
      <rPr>
        <vertAlign val="subscript"/>
        <sz val="11"/>
        <rFont val="Arial"/>
        <family val="2"/>
      </rPr>
      <t>s,PJ,sc,i</t>
    </r>
    <r>
      <rPr>
        <sz val="11"/>
        <rFont val="Arial"/>
        <family val="2"/>
      </rPr>
      <t>))^{(k-1)/m</t>
    </r>
    <r>
      <rPr>
        <vertAlign val="subscript"/>
        <sz val="11"/>
        <rFont val="Arial"/>
        <family val="2"/>
      </rPr>
      <t>i</t>
    </r>
    <r>
      <rPr>
        <sz val="11"/>
        <rFont val="Arial"/>
        <family val="2"/>
      </rPr>
      <t>k} - 1] 
k: Heat capacity ratio (Dried Air) = 1.4
m</t>
    </r>
    <r>
      <rPr>
        <vertAlign val="subscript"/>
        <sz val="11"/>
        <rFont val="Arial"/>
        <family val="2"/>
      </rPr>
      <t>i</t>
    </r>
    <r>
      <rPr>
        <sz val="11"/>
        <rFont val="Arial"/>
        <family val="2"/>
      </rPr>
      <t xml:space="preserve">: number of compression stages of project air compressor </t>
    </r>
    <r>
      <rPr>
        <i/>
        <sz val="11"/>
        <rFont val="Arial"/>
        <family val="2"/>
      </rPr>
      <t>i</t>
    </r>
    <r>
      <rPr>
        <sz val="11"/>
        <rFont val="Arial"/>
        <family val="2"/>
      </rPr>
      <t xml:space="preserve">
P</t>
    </r>
    <r>
      <rPr>
        <vertAlign val="subscript"/>
        <sz val="11"/>
        <rFont val="Arial"/>
        <family val="2"/>
      </rPr>
      <t>s,PJ,i</t>
    </r>
    <r>
      <rPr>
        <sz val="11"/>
        <rFont val="Arial"/>
        <family val="2"/>
      </rPr>
      <t xml:space="preserve">: Suction pressure of project air compressor </t>
    </r>
    <r>
      <rPr>
        <i/>
        <sz val="11"/>
        <rFont val="Arial"/>
        <family val="2"/>
      </rPr>
      <t>i</t>
    </r>
    <r>
      <rPr>
        <sz val="11"/>
        <rFont val="Arial"/>
        <family val="2"/>
      </rPr>
      <t xml:space="preserve"> under the project specific conditions [MPa(abs)] (Default value is set at atmospheric pressure = 0.101[MPa(abs)])
P</t>
    </r>
    <r>
      <rPr>
        <vertAlign val="subscript"/>
        <sz val="11"/>
        <rFont val="Arial"/>
        <family val="2"/>
      </rPr>
      <t>s,PJ,sc,i</t>
    </r>
    <r>
      <rPr>
        <sz val="11"/>
        <rFont val="Arial"/>
        <family val="2"/>
      </rPr>
      <t xml:space="preserve">: Suction pressure of project air compressor </t>
    </r>
    <r>
      <rPr>
        <i/>
        <sz val="11"/>
        <rFont val="Arial"/>
        <family val="2"/>
      </rPr>
      <t>i</t>
    </r>
    <r>
      <rPr>
        <sz val="11"/>
        <rFont val="Arial"/>
        <family val="2"/>
      </rPr>
      <t xml:space="preserve"> under the specific conditions [MPa(abs)] (Default value is set at atmospheric pressure = 0.101[MPa(abs)])
T</t>
    </r>
    <r>
      <rPr>
        <vertAlign val="subscript"/>
        <sz val="11"/>
        <rFont val="Arial"/>
        <family val="2"/>
      </rPr>
      <t>s,PJ,i</t>
    </r>
    <r>
      <rPr>
        <sz val="11"/>
        <rFont val="Arial"/>
        <family val="2"/>
      </rPr>
      <t xml:space="preserve">: Suction temperature of project air compressor </t>
    </r>
    <r>
      <rPr>
        <i/>
        <sz val="11"/>
        <rFont val="Arial"/>
        <family val="2"/>
      </rPr>
      <t>i</t>
    </r>
    <r>
      <rPr>
        <sz val="11"/>
        <rFont val="Arial"/>
        <family val="2"/>
      </rPr>
      <t xml:space="preserve"> under the project specific conditions [K] (Value from the product catalogue or manufacturer’s specification)
T</t>
    </r>
    <r>
      <rPr>
        <vertAlign val="subscript"/>
        <sz val="11"/>
        <rFont val="Arial"/>
        <family val="2"/>
      </rPr>
      <t>s,PJ,sc,i</t>
    </r>
    <r>
      <rPr>
        <sz val="11"/>
        <rFont val="Arial"/>
        <family val="2"/>
      </rPr>
      <t xml:space="preserve">: Suction temperature of project air compressor </t>
    </r>
    <r>
      <rPr>
        <i/>
        <sz val="11"/>
        <rFont val="Arial"/>
        <family val="2"/>
      </rPr>
      <t>i</t>
    </r>
    <r>
      <rPr>
        <sz val="11"/>
        <rFont val="Arial"/>
        <family val="2"/>
      </rPr>
      <t xml:space="preserve"> under the specific conditions [K] (Default value is set at 293.0[K])
P</t>
    </r>
    <r>
      <rPr>
        <vertAlign val="subscript"/>
        <sz val="11"/>
        <rFont val="Arial"/>
        <family val="2"/>
      </rPr>
      <t>d,PJ,i</t>
    </r>
    <r>
      <rPr>
        <sz val="11"/>
        <rFont val="Arial"/>
        <family val="2"/>
      </rPr>
      <t xml:space="preserve">: Discharge pressure of project air compressor </t>
    </r>
    <r>
      <rPr>
        <i/>
        <sz val="11"/>
        <rFont val="Arial"/>
        <family val="2"/>
      </rPr>
      <t>i</t>
    </r>
    <r>
      <rPr>
        <sz val="11"/>
        <rFont val="Arial"/>
        <family val="2"/>
      </rPr>
      <t xml:space="preserve"> [MPa(Gauge pressure)] (Value from the product catalogue or manufacturer’s specification)
P</t>
    </r>
    <r>
      <rPr>
        <vertAlign val="subscript"/>
        <sz val="11"/>
        <rFont val="Arial"/>
        <family val="2"/>
      </rPr>
      <t>d,PJ,sc,i</t>
    </r>
    <r>
      <rPr>
        <sz val="11"/>
        <rFont val="Arial"/>
        <family val="2"/>
      </rPr>
      <t xml:space="preserve">: Discharge pressure of project air compressor </t>
    </r>
    <r>
      <rPr>
        <i/>
        <sz val="11"/>
        <rFont val="Arial"/>
        <family val="2"/>
      </rPr>
      <t>i</t>
    </r>
    <r>
      <rPr>
        <sz val="11"/>
        <rFont val="Arial"/>
        <family val="2"/>
      </rPr>
      <t xml:space="preserve"> under the specific conditions [MPa] (= 0.101[MPa(abs)] + 0.7 [MPa(Gauge pressure)] = 0.801[MPa(abs)])</t>
    </r>
    <phoneticPr fontId="2"/>
  </si>
  <si>
    <r>
      <t>η</t>
    </r>
    <r>
      <rPr>
        <vertAlign val="subscript"/>
        <sz val="11"/>
        <color theme="1"/>
        <rFont val="Arial"/>
        <family val="2"/>
      </rPr>
      <t>elec</t>
    </r>
    <phoneticPr fontId="2"/>
  </si>
  <si>
    <r>
      <t>NCV</t>
    </r>
    <r>
      <rPr>
        <vertAlign val="subscript"/>
        <sz val="11"/>
        <color theme="1"/>
        <rFont val="Arial"/>
        <family val="2"/>
      </rPr>
      <t>fuel</t>
    </r>
    <phoneticPr fontId="2"/>
  </si>
  <si>
    <r>
      <t>EF</t>
    </r>
    <r>
      <rPr>
        <vertAlign val="subscript"/>
        <sz val="11"/>
        <color theme="1"/>
        <rFont val="Arial"/>
        <family val="2"/>
      </rPr>
      <t>fuel</t>
    </r>
    <phoneticPr fontId="2"/>
  </si>
  <si>
    <r>
      <t>CO</t>
    </r>
    <r>
      <rPr>
        <vertAlign val="subscript"/>
        <sz val="11"/>
        <color theme="1"/>
        <rFont val="Arial"/>
        <family val="2"/>
      </rPr>
      <t>2</t>
    </r>
    <r>
      <rPr>
        <sz val="11"/>
        <color theme="1"/>
        <rFont val="Arial"/>
        <family val="2"/>
      </rPr>
      <t xml:space="preserve"> emission factor of consumed fuel</t>
    </r>
    <phoneticPr fontId="2"/>
  </si>
  <si>
    <r>
      <t>tCO</t>
    </r>
    <r>
      <rPr>
        <vertAlign val="subscript"/>
        <sz val="11"/>
        <color theme="1"/>
        <rFont val="Arial"/>
        <family val="2"/>
      </rPr>
      <t>2</t>
    </r>
    <r>
      <rPr>
        <sz val="11"/>
        <color theme="1"/>
        <rFont val="Arial"/>
        <family val="2"/>
      </rPr>
      <t>/GJ</t>
    </r>
    <phoneticPr fontId="2"/>
  </si>
  <si>
    <r>
      <t xml:space="preserve">Table3: </t>
    </r>
    <r>
      <rPr>
        <b/>
        <i/>
        <sz val="11"/>
        <color indexed="8"/>
        <rFont val="Arial"/>
        <family val="2"/>
      </rPr>
      <t>Ex-ante</t>
    </r>
    <r>
      <rPr>
        <b/>
        <sz val="11"/>
        <color indexed="8"/>
        <rFont val="Arial"/>
        <family val="2"/>
      </rPr>
      <t xml:space="preserve"> estimation of CO</t>
    </r>
    <r>
      <rPr>
        <b/>
        <vertAlign val="subscript"/>
        <sz val="11"/>
        <color indexed="8"/>
        <rFont val="Arial"/>
        <family val="2"/>
      </rPr>
      <t>2</t>
    </r>
    <r>
      <rPr>
        <b/>
        <sz val="11"/>
        <color indexed="8"/>
        <rFont val="Arial"/>
        <family val="2"/>
      </rPr>
      <t xml:space="preserve"> emission reductions</t>
    </r>
    <phoneticPr fontId="2"/>
  </si>
  <si>
    <r>
      <t>CO</t>
    </r>
    <r>
      <rPr>
        <b/>
        <vertAlign val="subscript"/>
        <sz val="11"/>
        <color indexed="9"/>
        <rFont val="Arial"/>
        <family val="2"/>
      </rPr>
      <t>2</t>
    </r>
    <r>
      <rPr>
        <b/>
        <sz val="11"/>
        <color indexed="9"/>
        <rFont val="Arial"/>
        <family val="2"/>
      </rPr>
      <t xml:space="preserve"> emission reductions</t>
    </r>
    <phoneticPr fontId="2"/>
  </si>
  <si>
    <r>
      <t>tCO</t>
    </r>
    <r>
      <rPr>
        <vertAlign val="subscript"/>
        <sz val="11"/>
        <color indexed="8"/>
        <rFont val="Arial"/>
        <family val="2"/>
      </rPr>
      <t>2</t>
    </r>
    <r>
      <rPr>
        <sz val="11"/>
        <color indexed="8"/>
        <rFont val="Arial"/>
        <family val="2"/>
      </rPr>
      <t>/p</t>
    </r>
    <phoneticPr fontId="2"/>
  </si>
  <si>
    <t>Monitoring Plan Sheet (Calculation Process Sheet) [Attachment to Project Design Document]</t>
    <phoneticPr fontId="2"/>
  </si>
  <si>
    <r>
      <t xml:space="preserve">Parameters to be monitored </t>
    </r>
    <r>
      <rPr>
        <b/>
        <i/>
        <sz val="11"/>
        <color theme="0"/>
        <rFont val="Arial"/>
        <family val="2"/>
      </rPr>
      <t>ex post</t>
    </r>
    <phoneticPr fontId="18"/>
  </si>
  <si>
    <r>
      <t xml:space="preserve">Project-specific parameters to be fixed </t>
    </r>
    <r>
      <rPr>
        <b/>
        <i/>
        <sz val="11"/>
        <color theme="0"/>
        <rFont val="Arial"/>
        <family val="2"/>
      </rPr>
      <t>ex ante</t>
    </r>
    <phoneticPr fontId="18"/>
  </si>
  <si>
    <r>
      <rPr>
        <b/>
        <i/>
        <sz val="11"/>
        <color theme="0"/>
        <rFont val="Arial"/>
        <family val="2"/>
      </rPr>
      <t>Ex-ante</t>
    </r>
    <r>
      <rPr>
        <b/>
        <sz val="11"/>
        <color theme="0"/>
        <rFont val="Arial"/>
        <family val="2"/>
      </rPr>
      <t xml:space="preserve"> estimation of emissions</t>
    </r>
    <phoneticPr fontId="18"/>
  </si>
  <si>
    <r>
      <t>EC</t>
    </r>
    <r>
      <rPr>
        <vertAlign val="subscript"/>
        <sz val="11"/>
        <color theme="1"/>
        <rFont val="Arial"/>
        <family val="2"/>
      </rPr>
      <t>PJ,i,p</t>
    </r>
    <phoneticPr fontId="2"/>
  </si>
  <si>
    <r>
      <t>FC</t>
    </r>
    <r>
      <rPr>
        <vertAlign val="subscript"/>
        <sz val="11"/>
        <color theme="1"/>
        <rFont val="Arial"/>
        <family val="2"/>
      </rPr>
      <t>PJ,p</t>
    </r>
    <phoneticPr fontId="2"/>
  </si>
  <si>
    <r>
      <t>EF</t>
    </r>
    <r>
      <rPr>
        <vertAlign val="subscript"/>
        <sz val="11"/>
        <color theme="1"/>
        <rFont val="Arial"/>
        <family val="2"/>
      </rPr>
      <t>elec</t>
    </r>
    <phoneticPr fontId="2"/>
  </si>
  <si>
    <r>
      <t>SP</t>
    </r>
    <r>
      <rPr>
        <vertAlign val="subscript"/>
        <sz val="11"/>
        <rFont val="Arial"/>
        <family val="2"/>
      </rPr>
      <t>RE,sc,i</t>
    </r>
    <phoneticPr fontId="2"/>
  </si>
  <si>
    <r>
      <t>SP</t>
    </r>
    <r>
      <rPr>
        <vertAlign val="subscript"/>
        <sz val="11"/>
        <color theme="1"/>
        <rFont val="Arial"/>
        <family val="2"/>
      </rPr>
      <t>PJ,i</t>
    </r>
    <phoneticPr fontId="2"/>
  </si>
  <si>
    <r>
      <t>P</t>
    </r>
    <r>
      <rPr>
        <vertAlign val="subscript"/>
        <sz val="11"/>
        <color theme="1"/>
        <rFont val="Arial"/>
        <family val="2"/>
      </rPr>
      <t>d,PJ,i</t>
    </r>
    <phoneticPr fontId="2"/>
  </si>
  <si>
    <r>
      <t>T</t>
    </r>
    <r>
      <rPr>
        <vertAlign val="subscript"/>
        <sz val="11"/>
        <color theme="1"/>
        <rFont val="Arial"/>
        <family val="2"/>
      </rPr>
      <t>s,PJ,i</t>
    </r>
    <phoneticPr fontId="18"/>
  </si>
  <si>
    <r>
      <t>m</t>
    </r>
    <r>
      <rPr>
        <vertAlign val="subscript"/>
        <sz val="11"/>
        <color theme="1"/>
        <rFont val="Arial"/>
        <family val="2"/>
      </rPr>
      <t>i</t>
    </r>
    <phoneticPr fontId="2"/>
  </si>
  <si>
    <r>
      <t>SP</t>
    </r>
    <r>
      <rPr>
        <vertAlign val="subscript"/>
        <sz val="11"/>
        <color theme="1"/>
        <rFont val="Arial"/>
        <family val="2"/>
      </rPr>
      <t>PJ,sc,i</t>
    </r>
    <phoneticPr fontId="2"/>
  </si>
  <si>
    <r>
      <t>η</t>
    </r>
    <r>
      <rPr>
        <vertAlign val="subscript"/>
        <sz val="11"/>
        <color theme="1"/>
        <rFont val="Arial"/>
        <family val="2"/>
      </rPr>
      <t>elec</t>
    </r>
    <phoneticPr fontId="2"/>
  </si>
  <si>
    <r>
      <t>NCV</t>
    </r>
    <r>
      <rPr>
        <vertAlign val="subscript"/>
        <sz val="11"/>
        <color theme="1"/>
        <rFont val="Arial"/>
        <family val="2"/>
      </rPr>
      <t>fuel</t>
    </r>
    <phoneticPr fontId="2"/>
  </si>
  <si>
    <r>
      <t>EF</t>
    </r>
    <r>
      <rPr>
        <vertAlign val="subscript"/>
        <sz val="11"/>
        <color theme="1"/>
        <rFont val="Arial"/>
        <family val="2"/>
      </rPr>
      <t>fuel</t>
    </r>
    <phoneticPr fontId="2"/>
  </si>
  <si>
    <r>
      <t>PE</t>
    </r>
    <r>
      <rPr>
        <vertAlign val="subscript"/>
        <sz val="11"/>
        <color theme="1"/>
        <rFont val="Arial"/>
        <family val="2"/>
      </rPr>
      <t>i,p</t>
    </r>
    <phoneticPr fontId="18"/>
  </si>
  <si>
    <r>
      <t>tCO</t>
    </r>
    <r>
      <rPr>
        <vertAlign val="subscript"/>
        <sz val="11"/>
        <color theme="1"/>
        <rFont val="Arial"/>
        <family val="2"/>
      </rPr>
      <t>2</t>
    </r>
    <r>
      <rPr>
        <sz val="11"/>
        <color theme="1"/>
        <rFont val="Arial"/>
        <family val="2"/>
      </rPr>
      <t>/MWh</t>
    </r>
    <phoneticPr fontId="2"/>
  </si>
  <si>
    <r>
      <t>tCO</t>
    </r>
    <r>
      <rPr>
        <vertAlign val="subscript"/>
        <sz val="11"/>
        <color theme="1"/>
        <rFont val="Arial"/>
        <family val="2"/>
      </rPr>
      <t>2</t>
    </r>
    <r>
      <rPr>
        <sz val="11"/>
        <color theme="1"/>
        <rFont val="Arial"/>
        <family val="2"/>
      </rPr>
      <t>/MWh</t>
    </r>
    <phoneticPr fontId="2"/>
  </si>
  <si>
    <r>
      <t>tCO</t>
    </r>
    <r>
      <rPr>
        <vertAlign val="subscript"/>
        <sz val="11"/>
        <color theme="1"/>
        <rFont val="Arial"/>
        <family val="2"/>
      </rPr>
      <t>2</t>
    </r>
    <r>
      <rPr>
        <sz val="11"/>
        <color theme="1"/>
        <rFont val="Arial"/>
        <family val="2"/>
      </rPr>
      <t>/p</t>
    </r>
    <phoneticPr fontId="18"/>
  </si>
  <si>
    <r>
      <t>EG</t>
    </r>
    <r>
      <rPr>
        <vertAlign val="subscript"/>
        <sz val="11"/>
        <color theme="1"/>
        <rFont val="Arial"/>
        <family val="2"/>
      </rPr>
      <t>PJ,p</t>
    </r>
    <phoneticPr fontId="2"/>
  </si>
  <si>
    <r>
      <t>RE</t>
    </r>
    <r>
      <rPr>
        <vertAlign val="subscript"/>
        <sz val="11"/>
        <color theme="1"/>
        <rFont val="Arial"/>
        <family val="2"/>
      </rPr>
      <t>i,p</t>
    </r>
    <phoneticPr fontId="2"/>
  </si>
  <si>
    <r>
      <t>ER</t>
    </r>
    <r>
      <rPr>
        <vertAlign val="subscript"/>
        <sz val="11"/>
        <color theme="1"/>
        <rFont val="Arial"/>
        <family val="2"/>
      </rPr>
      <t>i,p</t>
    </r>
    <phoneticPr fontId="2"/>
  </si>
  <si>
    <r>
      <t xml:space="preserve">Power consumption of project air compressor </t>
    </r>
    <r>
      <rPr>
        <i/>
        <sz val="11"/>
        <color theme="1"/>
        <rFont val="Arial"/>
        <family val="2"/>
      </rPr>
      <t>i</t>
    </r>
    <r>
      <rPr>
        <sz val="11"/>
        <color theme="1"/>
        <rFont val="Arial"/>
        <family val="2"/>
      </rPr>
      <t xml:space="preserve"> during the period </t>
    </r>
    <r>
      <rPr>
        <i/>
        <sz val="11"/>
        <color theme="1"/>
        <rFont val="Arial"/>
        <family val="2"/>
      </rPr>
      <t>p</t>
    </r>
    <phoneticPr fontId="18"/>
  </si>
  <si>
    <r>
      <t xml:space="preserve">The amount of fuel input for power generation during monitoring period </t>
    </r>
    <r>
      <rPr>
        <i/>
        <sz val="11"/>
        <color theme="1"/>
        <rFont val="Arial"/>
        <family val="2"/>
      </rPr>
      <t>p</t>
    </r>
    <phoneticPr fontId="18"/>
  </si>
  <si>
    <r>
      <t xml:space="preserve">The amount of electricity generated during the monitoring period </t>
    </r>
    <r>
      <rPr>
        <i/>
        <sz val="11"/>
        <color theme="1"/>
        <rFont val="Arial"/>
        <family val="2"/>
      </rPr>
      <t>p</t>
    </r>
    <phoneticPr fontId="18"/>
  </si>
  <si>
    <r>
      <t>[For grid electricity]
CO</t>
    </r>
    <r>
      <rPr>
        <vertAlign val="subscript"/>
        <sz val="11"/>
        <color theme="1"/>
        <rFont val="Arial"/>
        <family val="2"/>
      </rPr>
      <t>2</t>
    </r>
    <r>
      <rPr>
        <sz val="11"/>
        <color theme="1"/>
        <rFont val="Arial"/>
        <family val="2"/>
      </rPr>
      <t xml:space="preserve"> emission factor for consumed electricity</t>
    </r>
    <phoneticPr fontId="2"/>
  </si>
  <si>
    <r>
      <t xml:space="preserve">Specific power (SP) of reference air compressor </t>
    </r>
    <r>
      <rPr>
        <i/>
        <sz val="11"/>
        <color theme="1"/>
        <rFont val="Arial"/>
        <family val="2"/>
      </rPr>
      <t>i</t>
    </r>
    <r>
      <rPr>
        <sz val="11"/>
        <color theme="1"/>
        <rFont val="Arial"/>
        <family val="2"/>
      </rPr>
      <t xml:space="preserve"> under the specific conditions</t>
    </r>
    <phoneticPr fontId="2"/>
  </si>
  <si>
    <r>
      <t xml:space="preserve">Specific power (SP) of project air compressor </t>
    </r>
    <r>
      <rPr>
        <i/>
        <sz val="11"/>
        <color theme="1"/>
        <rFont val="Arial"/>
        <family val="2"/>
      </rPr>
      <t>i</t>
    </r>
    <r>
      <rPr>
        <sz val="11"/>
        <color theme="1"/>
        <rFont val="Arial"/>
        <family val="2"/>
      </rPr>
      <t xml:space="preserve"> under the project specific conditions</t>
    </r>
    <phoneticPr fontId="2"/>
  </si>
  <si>
    <r>
      <t xml:space="preserve">Discharge pressure of project air compressor </t>
    </r>
    <r>
      <rPr>
        <i/>
        <sz val="11"/>
        <color theme="1"/>
        <rFont val="Arial"/>
        <family val="2"/>
      </rPr>
      <t>i</t>
    </r>
    <r>
      <rPr>
        <sz val="11"/>
        <color theme="1"/>
        <rFont val="Arial"/>
        <family val="2"/>
      </rPr>
      <t xml:space="preserve"> under the project specific conditions</t>
    </r>
    <phoneticPr fontId="2"/>
  </si>
  <si>
    <r>
      <t xml:space="preserve">Suction temperature of project air compressor </t>
    </r>
    <r>
      <rPr>
        <i/>
        <sz val="11"/>
        <color theme="1"/>
        <rFont val="Arial"/>
        <family val="2"/>
      </rPr>
      <t xml:space="preserve">i </t>
    </r>
    <r>
      <rPr>
        <sz val="11"/>
        <color theme="1"/>
        <rFont val="Arial"/>
        <family val="2"/>
      </rPr>
      <t>under the project specific conditions</t>
    </r>
    <phoneticPr fontId="18"/>
  </si>
  <si>
    <r>
      <t xml:space="preserve">Number of compression stages of project air compressor </t>
    </r>
    <r>
      <rPr>
        <i/>
        <sz val="11"/>
        <color theme="1"/>
        <rFont val="Arial"/>
        <family val="2"/>
      </rPr>
      <t>i</t>
    </r>
    <phoneticPr fontId="2"/>
  </si>
  <si>
    <r>
      <t xml:space="preserve">Specific power (SP) of project air compressor </t>
    </r>
    <r>
      <rPr>
        <i/>
        <sz val="11"/>
        <color theme="1"/>
        <rFont val="Arial"/>
        <family val="2"/>
      </rPr>
      <t>i</t>
    </r>
    <r>
      <rPr>
        <sz val="11"/>
        <color theme="1"/>
        <rFont val="Arial"/>
        <family val="2"/>
      </rPr>
      <t xml:space="preserve"> calculated under the specific conditions</t>
    </r>
    <phoneticPr fontId="2"/>
  </si>
  <si>
    <r>
      <t>CO</t>
    </r>
    <r>
      <rPr>
        <vertAlign val="subscript"/>
        <sz val="11"/>
        <color theme="1"/>
        <rFont val="Arial"/>
        <family val="2"/>
      </rPr>
      <t>2</t>
    </r>
    <r>
      <rPr>
        <sz val="11"/>
        <color theme="1"/>
        <rFont val="Arial"/>
        <family val="2"/>
      </rPr>
      <t xml:space="preserve"> emission factor of consumed fuel</t>
    </r>
    <phoneticPr fontId="2"/>
  </si>
  <si>
    <r>
      <t>tCO</t>
    </r>
    <r>
      <rPr>
        <vertAlign val="subscript"/>
        <sz val="11"/>
        <color theme="1"/>
        <rFont val="Arial"/>
        <family val="2"/>
      </rPr>
      <t>2</t>
    </r>
    <r>
      <rPr>
        <sz val="11"/>
        <color theme="1"/>
        <rFont val="Arial"/>
        <family val="2"/>
      </rPr>
      <t>/GJ</t>
    </r>
    <phoneticPr fontId="2"/>
  </si>
  <si>
    <t>Monitoring Structure Sheet [Attachment to Project Design Document]</t>
  </si>
  <si>
    <t>Responsible personnel</t>
  </si>
  <si>
    <t>Role</t>
  </si>
  <si>
    <t>(k)</t>
    <phoneticPr fontId="2"/>
  </si>
  <si>
    <t>Input on "MPS
(input_separate)"</t>
  </si>
  <si>
    <r>
      <t xml:space="preserve">Power consumption of project air compressor </t>
    </r>
    <r>
      <rPr>
        <i/>
        <sz val="11"/>
        <color theme="1"/>
        <rFont val="Arial"/>
        <family val="2"/>
      </rPr>
      <t>i</t>
    </r>
    <r>
      <rPr>
        <sz val="11"/>
        <color theme="1"/>
        <rFont val="Arial"/>
        <family val="2"/>
      </rPr>
      <t xml:space="preserve"> during the period </t>
    </r>
    <r>
      <rPr>
        <i/>
        <sz val="11"/>
        <color theme="1"/>
        <rFont val="Arial"/>
        <family val="2"/>
      </rPr>
      <t>p</t>
    </r>
    <phoneticPr fontId="2"/>
  </si>
  <si>
    <r>
      <t xml:space="preserve">Reference emissions of project air compressor </t>
    </r>
    <r>
      <rPr>
        <i/>
        <sz val="11"/>
        <color theme="1"/>
        <rFont val="Arial"/>
        <family val="2"/>
      </rPr>
      <t>i</t>
    </r>
    <r>
      <rPr>
        <sz val="11"/>
        <color theme="1"/>
        <rFont val="Arial"/>
        <family val="2"/>
      </rPr>
      <t xml:space="preserve"> during the period </t>
    </r>
    <r>
      <rPr>
        <i/>
        <sz val="11"/>
        <color theme="1"/>
        <rFont val="Arial"/>
        <family val="2"/>
      </rPr>
      <t>p</t>
    </r>
    <phoneticPr fontId="18"/>
  </si>
  <si>
    <r>
      <t xml:space="preserve">Project emissions of project air compressor </t>
    </r>
    <r>
      <rPr>
        <i/>
        <sz val="11"/>
        <color theme="1"/>
        <rFont val="Arial"/>
        <family val="2"/>
      </rPr>
      <t>i</t>
    </r>
    <r>
      <rPr>
        <sz val="11"/>
        <color theme="1"/>
        <rFont val="Arial"/>
        <family val="2"/>
      </rPr>
      <t xml:space="preserve"> during the period </t>
    </r>
    <r>
      <rPr>
        <i/>
        <sz val="11"/>
        <color theme="1"/>
        <rFont val="Arial"/>
        <family val="2"/>
      </rPr>
      <t>p</t>
    </r>
    <phoneticPr fontId="18"/>
  </si>
  <si>
    <r>
      <t>Emissions reductions by 
the project air compressor</t>
    </r>
    <r>
      <rPr>
        <i/>
        <sz val="11"/>
        <color theme="1"/>
        <rFont val="Arial"/>
        <family val="2"/>
      </rPr>
      <t xml:space="preserve"> i </t>
    </r>
    <r>
      <rPr>
        <sz val="11"/>
        <color theme="1"/>
        <rFont val="Arial"/>
        <family val="2"/>
      </rPr>
      <t xml:space="preserve">during the period </t>
    </r>
    <r>
      <rPr>
        <i/>
        <sz val="11"/>
        <color theme="1"/>
        <rFont val="Arial"/>
        <family val="2"/>
      </rPr>
      <t>p</t>
    </r>
    <phoneticPr fontId="18"/>
  </si>
  <si>
    <t>MPa(Gauge pressure)</t>
    <phoneticPr fontId="2"/>
  </si>
  <si>
    <t>MPa(Gauge pressure)</t>
    <phoneticPr fontId="2"/>
  </si>
  <si>
    <t>Monitoring Report Sheet (Input Sheet) [For Verification]</t>
  </si>
  <si>
    <t>Monitoring Report Sheet (Calculation Process Sheet) [For Verification]</t>
    <phoneticPr fontId="2"/>
  </si>
  <si>
    <r>
      <t xml:space="preserve">Table 1: Parameters monitored </t>
    </r>
    <r>
      <rPr>
        <b/>
        <i/>
        <sz val="11"/>
        <color indexed="8"/>
        <rFont val="Arial"/>
        <family val="2"/>
      </rPr>
      <t>ex post</t>
    </r>
    <phoneticPr fontId="2"/>
  </si>
  <si>
    <r>
      <t xml:space="preserve">Table 2: Project-specific parameters fixed </t>
    </r>
    <r>
      <rPr>
        <b/>
        <i/>
        <sz val="11"/>
        <color indexed="8"/>
        <rFont val="Arial"/>
        <family val="2"/>
      </rPr>
      <t>ex ante</t>
    </r>
    <phoneticPr fontId="2"/>
  </si>
  <si>
    <r>
      <t xml:space="preserve">Table3: </t>
    </r>
    <r>
      <rPr>
        <b/>
        <i/>
        <sz val="11"/>
        <color indexed="8"/>
        <rFont val="Arial"/>
        <family val="2"/>
      </rPr>
      <t>Ex-post</t>
    </r>
    <r>
      <rPr>
        <b/>
        <sz val="11"/>
        <color indexed="8"/>
        <rFont val="Arial"/>
        <family val="2"/>
      </rPr>
      <t xml:space="preserve"> calculation of CO</t>
    </r>
    <r>
      <rPr>
        <b/>
        <vertAlign val="subscript"/>
        <sz val="11"/>
        <color indexed="8"/>
        <rFont val="Arial"/>
        <family val="2"/>
      </rPr>
      <t>2</t>
    </r>
    <r>
      <rPr>
        <b/>
        <sz val="11"/>
        <color indexed="8"/>
        <rFont val="Arial"/>
        <family val="2"/>
      </rPr>
      <t xml:space="preserve"> emission reductions</t>
    </r>
    <phoneticPr fontId="2"/>
  </si>
  <si>
    <t>Monitored Values</t>
    <phoneticPr fontId="2"/>
  </si>
  <si>
    <t>Monitoring period</t>
    <phoneticPr fontId="2"/>
  </si>
  <si>
    <t>Monitoring Period</t>
    <phoneticPr fontId="29"/>
  </si>
  <si>
    <r>
      <t xml:space="preserve">Parameters monitored </t>
    </r>
    <r>
      <rPr>
        <b/>
        <i/>
        <sz val="11"/>
        <color theme="0"/>
        <rFont val="Arial"/>
        <family val="2"/>
      </rPr>
      <t>ex post</t>
    </r>
    <phoneticPr fontId="18"/>
  </si>
  <si>
    <r>
      <t xml:space="preserve">Project-specific parameters fixed </t>
    </r>
    <r>
      <rPr>
        <b/>
        <i/>
        <sz val="11"/>
        <color theme="0"/>
        <rFont val="Arial"/>
        <family val="2"/>
      </rPr>
      <t>ex ante</t>
    </r>
    <phoneticPr fontId="18"/>
  </si>
  <si>
    <t>Monitored values</t>
    <phoneticPr fontId="18"/>
  </si>
  <si>
    <r>
      <t>kW·min/m</t>
    </r>
    <r>
      <rPr>
        <vertAlign val="superscript"/>
        <sz val="11"/>
        <rFont val="Arial"/>
        <family val="2"/>
      </rPr>
      <t>3</t>
    </r>
    <phoneticPr fontId="2"/>
  </si>
  <si>
    <t>[Captive electricity with diesel fuel]
CDM approved small scale methodology: AMS-I.A.
[Captive electricity with natural gas]
2006 IPCC Guidelines on National GHG Inventories for the source of EF of natural gas.
CDM Methodological tool "Determining the baseline efficiency of thermal or electric energy generation systems version02.0" for the default efficiency for off-grid power plants.</t>
    <phoneticPr fontId="2"/>
  </si>
  <si>
    <t>Monitoring Spreadsheet: JCM_TH_AM002_ver02.0</t>
    <phoneticPr fontId="2"/>
  </si>
  <si>
    <r>
      <t>[For captive electricity]
CO</t>
    </r>
    <r>
      <rPr>
        <vertAlign val="subscript"/>
        <sz val="11"/>
        <rFont val="Arial"/>
        <family val="2"/>
      </rPr>
      <t>2</t>
    </r>
    <r>
      <rPr>
        <sz val="11"/>
        <rFont val="Arial"/>
        <family val="2"/>
      </rPr>
      <t xml:space="preserve"> emission factor for consumed electricity
</t>
    </r>
    <r>
      <rPr>
        <b/>
        <sz val="11"/>
        <rFont val="Arial"/>
        <family val="2"/>
      </rPr>
      <t>Option a</t>
    </r>
    <phoneticPr fontId="2"/>
  </si>
  <si>
    <r>
      <t>[For captive electricity]
CO</t>
    </r>
    <r>
      <rPr>
        <vertAlign val="subscript"/>
        <sz val="11"/>
        <rFont val="Arial"/>
        <family val="2"/>
      </rPr>
      <t>2</t>
    </r>
    <r>
      <rPr>
        <sz val="11"/>
        <rFont val="Arial"/>
        <family val="2"/>
      </rPr>
      <t xml:space="preserve"> emission factor for consumed electricity
</t>
    </r>
    <r>
      <rPr>
        <b/>
        <sz val="11"/>
        <rFont val="Arial"/>
        <family val="2"/>
      </rPr>
      <t>Option b</t>
    </r>
    <phoneticPr fontId="2"/>
  </si>
  <si>
    <r>
      <t>[For captive electricity]
CO</t>
    </r>
    <r>
      <rPr>
        <vertAlign val="subscript"/>
        <sz val="11"/>
        <rFont val="Arial"/>
        <family val="2"/>
      </rPr>
      <t>2</t>
    </r>
    <r>
      <rPr>
        <sz val="11"/>
        <rFont val="Arial"/>
        <family val="2"/>
      </rPr>
      <t xml:space="preserve"> emission factor for consumed electricity</t>
    </r>
    <phoneticPr fontId="2"/>
  </si>
  <si>
    <t>[For captive electricity]
In case the captive electricity generation system meets all of the following conditions;
 - The system is non-renewable generation system
 - Electricity generation capacity of the system is less than or equal to 15 MW</t>
    <phoneticPr fontId="2"/>
  </si>
  <si>
    <t>In order of preference:
1) values provided by the fuel supplier;
2) measurement by the project participants;
3) regional or national default values;
4) IPCC default values provided in table 1.2 of Ch.1 Vol.2 of 2006 IPCC Guidelines on National GHG Inventories. Lower value is applied.</t>
    <phoneticPr fontId="2"/>
  </si>
  <si>
    <t>Input on "MRS
(input_separate)"</t>
    <phoneticPr fontId="18"/>
  </si>
  <si>
    <t>General Manager
(stationed in Japan)</t>
    <phoneticPr fontId="18"/>
  </si>
  <si>
    <t>Responsible for project management.</t>
    <phoneticPr fontId="18"/>
  </si>
  <si>
    <t>Person-in-charge of the Project
(stationed in Japan)</t>
    <phoneticPr fontId="18"/>
  </si>
  <si>
    <t>General Manager
(stationed in Thailand)</t>
    <phoneticPr fontId="18"/>
  </si>
  <si>
    <t>Responsible for equipment management and MPV surveys.</t>
    <phoneticPr fontId="18"/>
  </si>
  <si>
    <t>1 (U-ACP-1)</t>
    <phoneticPr fontId="18"/>
  </si>
  <si>
    <t>2 (U-ACP-2)</t>
    <phoneticPr fontId="18"/>
  </si>
  <si>
    <t>-</t>
    <phoneticPr fontId="2"/>
  </si>
  <si>
    <t>-</t>
    <phoneticPr fontId="2"/>
  </si>
  <si>
    <t>-</t>
    <phoneticPr fontId="18"/>
  </si>
  <si>
    <r>
      <rPr>
        <b/>
        <i/>
        <sz val="11"/>
        <color theme="0"/>
        <rFont val="Arial"/>
        <family val="2"/>
      </rPr>
      <t>Ex-post</t>
    </r>
    <r>
      <rPr>
        <b/>
        <sz val="11"/>
        <color theme="0"/>
        <rFont val="Arial"/>
        <family val="2"/>
      </rPr>
      <t xml:space="preserve"> calculation of emissions</t>
    </r>
    <phoneticPr fontId="18"/>
  </si>
  <si>
    <r>
      <t>SP</t>
    </r>
    <r>
      <rPr>
        <vertAlign val="subscript"/>
        <sz val="11"/>
        <rFont val="Arial"/>
        <family val="2"/>
      </rPr>
      <t>RE,sc,i</t>
    </r>
    <phoneticPr fontId="2"/>
  </si>
  <si>
    <r>
      <t>SP</t>
    </r>
    <r>
      <rPr>
        <vertAlign val="subscript"/>
        <sz val="11"/>
        <color theme="1"/>
        <rFont val="Arial"/>
        <family val="2"/>
      </rPr>
      <t>PJ,i</t>
    </r>
    <phoneticPr fontId="2"/>
  </si>
  <si>
    <r>
      <t>P</t>
    </r>
    <r>
      <rPr>
        <vertAlign val="subscript"/>
        <sz val="11"/>
        <color theme="1"/>
        <rFont val="Arial"/>
        <family val="2"/>
      </rPr>
      <t>d,PJ,i</t>
    </r>
    <phoneticPr fontId="2"/>
  </si>
  <si>
    <r>
      <t>SP</t>
    </r>
    <r>
      <rPr>
        <vertAlign val="subscript"/>
        <sz val="11"/>
        <color theme="1"/>
        <rFont val="Arial"/>
        <family val="2"/>
      </rPr>
      <t>PJ,sc,i</t>
    </r>
    <phoneticPr fontId="2"/>
  </si>
  <si>
    <r>
      <t>EF</t>
    </r>
    <r>
      <rPr>
        <vertAlign val="subscript"/>
        <sz val="11"/>
        <color theme="1"/>
        <rFont val="Arial"/>
        <family val="2"/>
      </rPr>
      <t>fuel</t>
    </r>
    <phoneticPr fontId="2"/>
  </si>
  <si>
    <r>
      <t>ER</t>
    </r>
    <r>
      <rPr>
        <vertAlign val="subscript"/>
        <sz val="11"/>
        <color theme="1"/>
        <rFont val="Arial"/>
        <family val="2"/>
      </rPr>
      <t>i,p</t>
    </r>
    <phoneticPr fontId="2"/>
  </si>
  <si>
    <r>
      <t xml:space="preserve">Power consumption of project air compressor </t>
    </r>
    <r>
      <rPr>
        <i/>
        <sz val="11"/>
        <color theme="1"/>
        <rFont val="Arial"/>
        <family val="2"/>
      </rPr>
      <t>i</t>
    </r>
    <r>
      <rPr>
        <sz val="11"/>
        <color theme="1"/>
        <rFont val="Arial"/>
        <family val="2"/>
      </rPr>
      <t xml:space="preserve"> during the period </t>
    </r>
    <r>
      <rPr>
        <i/>
        <sz val="11"/>
        <color theme="1"/>
        <rFont val="Arial"/>
        <family val="2"/>
      </rPr>
      <t>p</t>
    </r>
    <phoneticPr fontId="18"/>
  </si>
  <si>
    <r>
      <t>[For captive electricity]
CO</t>
    </r>
    <r>
      <rPr>
        <vertAlign val="subscript"/>
        <sz val="11"/>
        <rFont val="Arial"/>
        <family val="2"/>
      </rPr>
      <t>2</t>
    </r>
    <r>
      <rPr>
        <sz val="11"/>
        <rFont val="Arial"/>
        <family val="2"/>
      </rPr>
      <t xml:space="preserve"> emission factor for consumed electricity
</t>
    </r>
    <r>
      <rPr>
        <b/>
        <sz val="11"/>
        <rFont val="Arial"/>
        <family val="2"/>
      </rPr>
      <t>Option a</t>
    </r>
    <phoneticPr fontId="2"/>
  </si>
  <si>
    <r>
      <t>[For captive electricity]
CO</t>
    </r>
    <r>
      <rPr>
        <vertAlign val="subscript"/>
        <sz val="11"/>
        <rFont val="Arial"/>
        <family val="2"/>
      </rPr>
      <t>2</t>
    </r>
    <r>
      <rPr>
        <sz val="11"/>
        <rFont val="Arial"/>
        <family val="2"/>
      </rPr>
      <t xml:space="preserve"> emission factor for consumed electricity
</t>
    </r>
    <r>
      <rPr>
        <b/>
        <sz val="11"/>
        <rFont val="Arial"/>
        <family val="2"/>
      </rPr>
      <t>Option b</t>
    </r>
    <phoneticPr fontId="2"/>
  </si>
  <si>
    <r>
      <t xml:space="preserve">Specific power (SP) of reference air compressor </t>
    </r>
    <r>
      <rPr>
        <i/>
        <sz val="11"/>
        <color theme="1"/>
        <rFont val="Arial"/>
        <family val="2"/>
      </rPr>
      <t>i</t>
    </r>
    <r>
      <rPr>
        <sz val="11"/>
        <color theme="1"/>
        <rFont val="Arial"/>
        <family val="2"/>
      </rPr>
      <t xml:space="preserve"> under the specific conditions</t>
    </r>
    <phoneticPr fontId="2"/>
  </si>
  <si>
    <r>
      <t>Emissions reductions by 
the project air compressor</t>
    </r>
    <r>
      <rPr>
        <i/>
        <sz val="11"/>
        <color theme="1"/>
        <rFont val="Arial"/>
        <family val="2"/>
      </rPr>
      <t xml:space="preserve"> i </t>
    </r>
    <r>
      <rPr>
        <sz val="11"/>
        <color theme="1"/>
        <rFont val="Arial"/>
        <family val="2"/>
      </rPr>
      <t xml:space="preserve">during the period </t>
    </r>
    <r>
      <rPr>
        <i/>
        <sz val="11"/>
        <color theme="1"/>
        <rFont val="Arial"/>
        <family val="2"/>
      </rPr>
      <t>p</t>
    </r>
    <phoneticPr fontId="18"/>
  </si>
  <si>
    <r>
      <t>tCO</t>
    </r>
    <r>
      <rPr>
        <vertAlign val="subscript"/>
        <sz val="11"/>
        <color theme="1"/>
        <rFont val="Arial"/>
        <family val="2"/>
      </rPr>
      <t>2</t>
    </r>
    <r>
      <rPr>
        <sz val="11"/>
        <color theme="1"/>
        <rFont val="Arial"/>
        <family val="2"/>
      </rPr>
      <t>/MWh</t>
    </r>
    <phoneticPr fontId="2"/>
  </si>
  <si>
    <r>
      <t>tCO</t>
    </r>
    <r>
      <rPr>
        <vertAlign val="subscript"/>
        <sz val="11"/>
        <color theme="1"/>
        <rFont val="Arial"/>
        <family val="2"/>
      </rPr>
      <t>2</t>
    </r>
    <r>
      <rPr>
        <sz val="11"/>
        <color theme="1"/>
        <rFont val="Arial"/>
        <family val="2"/>
      </rPr>
      <t>/MWh</t>
    </r>
    <phoneticPr fontId="2"/>
  </si>
  <si>
    <r>
      <t>kW·min/m</t>
    </r>
    <r>
      <rPr>
        <vertAlign val="superscript"/>
        <sz val="11"/>
        <rFont val="Arial"/>
        <family val="2"/>
      </rPr>
      <t>3</t>
    </r>
    <phoneticPr fontId="2"/>
  </si>
  <si>
    <r>
      <t>kW·min/m</t>
    </r>
    <r>
      <rPr>
        <vertAlign val="superscript"/>
        <sz val="11"/>
        <rFont val="Arial"/>
        <family val="2"/>
      </rPr>
      <t>3</t>
    </r>
    <phoneticPr fontId="2"/>
  </si>
  <si>
    <t>Person-in-charge of the Project
(stationed in Thailand)</t>
    <phoneticPr fontId="18"/>
  </si>
  <si>
    <t>Responsible for data collecting.</t>
    <phoneticPr fontId="18"/>
  </si>
  <si>
    <r>
      <t>Data is measured by measuring equipment in the factory.
- Specification of measuring equipment:</t>
    </r>
    <r>
      <rPr>
        <sz val="11"/>
        <rFont val="ＭＳ Ｐゴシック"/>
        <family val="3"/>
        <charset val="128"/>
      </rPr>
      <t xml:space="preserve">
</t>
    </r>
    <r>
      <rPr>
        <sz val="11"/>
        <rFont val="Arial"/>
        <family val="2"/>
      </rPr>
      <t xml:space="preserve">  1) Electrical power meter is applied for measurement of electrical power consumption of project chiller.
  2) Meter is certified in compliance with national/international standards on electrical power meter.
- Measuring and recording:
</t>
    </r>
    <r>
      <rPr>
        <sz val="11"/>
        <rFont val="ＭＳ Ｐゴシック"/>
        <family val="3"/>
        <charset val="128"/>
      </rPr>
      <t>　</t>
    </r>
    <r>
      <rPr>
        <sz val="11"/>
        <rFont val="Arial"/>
        <family val="2"/>
      </rPr>
      <t xml:space="preserve">1) Measured data is  recorded and stored in the measuring equipment.
</t>
    </r>
    <r>
      <rPr>
        <sz val="11"/>
        <rFont val="ＭＳ Ｐゴシック"/>
        <family val="3"/>
        <charset val="128"/>
      </rPr>
      <t>　</t>
    </r>
    <r>
      <rPr>
        <sz val="11"/>
        <rFont val="Arial"/>
        <family val="2"/>
      </rPr>
      <t>2) Recorded data is checked its integrity once a month by responsible staff.
- Calibration:</t>
    </r>
    <r>
      <rPr>
        <sz val="11"/>
        <rFont val="ＭＳ Ｐゴシック"/>
        <family val="3"/>
        <charset val="128"/>
      </rPr>
      <t xml:space="preserve">
</t>
    </r>
    <r>
      <rPr>
        <sz val="11"/>
        <rFont val="Arial"/>
        <family val="2"/>
      </rPr>
      <t xml:space="preserve">  In case a calibration certificate issued by an entity accredited under national/international standards is not provided, such measuring equipment is required to be calibrated.</t>
    </r>
  </si>
  <si>
    <t>Data is measured by measuring equipments in the factory.
- Specification of measuring equipments:
 1) Electrical power meter is applied for measurement of electrical power consumption of project air compressor.
 2) Meter is certified in compliance with national/international standards on electrical power meter.
- Measuring and recording:
 1) Measured data is  recorded and stored in the measuring equipments.
 2) Recorded data is checked its integrity once a month by responsible staff.
- Calibration:
  The electrical power meter is calibrated by the manufacturer at the time of factory shipment, and the performance of meter is guaranteed by the manufacturer for ten years without a calibration.
- Measuring and recording:
  The data monitored and required for verification and issuance will be kept and archived electronically for two years after the final issuance of credits.</t>
    <phoneticPr fontId="2"/>
  </si>
  <si>
    <t>Responsible for facilities, including reporting preparations, equipment adjustments, monitoring and making monitoring report</t>
    <phoneticPr fontId="18"/>
  </si>
  <si>
    <t>Data is measured by measuring equipments in the factory.
- Specification of measuring equipments:
 1) Electrical power meter is applied for measurement of electrical power consumption of project air compressor.
 2) Meter is certified in compliance with national/international standards on electrical power meter.
- Measuring and recording:
 1) Measured data is  recorded and stored in the measuring equipments.
 2) Recorded data is checked its integrity once a month by responsible staff.
- Calibration:
  The electrical power meter is calibrated by the manufacturer at the time of factory shipment, and the performance of meter is guaranteed by the manufacturer for ten years without a calibration.
- Measuring and recording:
  The data monitored and required for verification and issuance will be kept and archived electronically for two years after the final issuance of credits.</t>
    <phoneticPr fontId="2"/>
  </si>
  <si>
    <t>Data is collected and recorded from the invoices by the fuel supply company.</t>
    <phoneticPr fontId="2"/>
  </si>
  <si>
    <t>Data is measured by measuring equipments in the factory.
- Specification of measuring equipments:
 1) Electrical power meter is applied for measurement of electrical power consumption of project air compressor.
 2) Meter is certified in compliance with national/international standards on electrical power meter.
- Measuring and recording:
 1) Measured data is  recorded and stored in the measuring equipments.
 2) Recorded data is checked its integrity once a month by responsible staff.
- Calibration:
  In case a calibration certificate issued by an entity accredited under national/international standards is not provided, such measuring equipment is required to be calibrated.</t>
    <phoneticPr fontId="2"/>
  </si>
  <si>
    <t>Reference Number: TH004</t>
    <phoneticPr fontId="2"/>
  </si>
  <si>
    <t>Monitoring Spreadsheet: JCM_TH_AM003_ver01.0</t>
    <phoneticPr fontId="2"/>
  </si>
  <si>
    <r>
      <t>EC</t>
    </r>
    <r>
      <rPr>
        <vertAlign val="subscript"/>
        <sz val="11"/>
        <rFont val="Arial"/>
        <family val="2"/>
      </rPr>
      <t>PJ,i,p</t>
    </r>
    <phoneticPr fontId="2"/>
  </si>
  <si>
    <r>
      <t xml:space="preserve">Power consumption of project chiller </t>
    </r>
    <r>
      <rPr>
        <i/>
        <sz val="11"/>
        <rFont val="Arial"/>
        <family val="2"/>
      </rPr>
      <t>i</t>
    </r>
    <r>
      <rPr>
        <sz val="11"/>
        <rFont val="Arial"/>
        <family val="2"/>
      </rPr>
      <t xml:space="preserve"> during the period </t>
    </r>
    <r>
      <rPr>
        <i/>
        <sz val="11"/>
        <rFont val="Arial"/>
        <family val="2"/>
      </rPr>
      <t>p</t>
    </r>
    <phoneticPr fontId="2"/>
  </si>
  <si>
    <r>
      <t>Data is measured by measuring equipments in the factory.
- Specification of measuring equipments:</t>
    </r>
    <r>
      <rPr>
        <sz val="11"/>
        <rFont val="ＭＳ Ｐゴシック"/>
        <family val="3"/>
        <charset val="128"/>
      </rPr>
      <t xml:space="preserve">
</t>
    </r>
    <r>
      <rPr>
        <sz val="11"/>
        <rFont val="Arial"/>
        <family val="2"/>
      </rPr>
      <t xml:space="preserve">  1) Electrical power meter is applied for measurement of electrical power consumption of project chiller.
  2) Meter is certified in compliance with national/international standards on electrical power meter.
- Measuring and recording:
</t>
    </r>
    <r>
      <rPr>
        <sz val="11"/>
        <rFont val="ＭＳ Ｐゴシック"/>
        <family val="3"/>
        <charset val="128"/>
      </rPr>
      <t>　</t>
    </r>
    <r>
      <rPr>
        <sz val="11"/>
        <rFont val="Arial"/>
        <family val="2"/>
      </rPr>
      <t xml:space="preserve">1) Measured data is  recorded and stored in the measuring equipments.
</t>
    </r>
    <r>
      <rPr>
        <sz val="11"/>
        <rFont val="ＭＳ Ｐゴシック"/>
        <family val="3"/>
        <charset val="128"/>
      </rPr>
      <t>　</t>
    </r>
    <r>
      <rPr>
        <sz val="11"/>
        <rFont val="Arial"/>
        <family val="2"/>
      </rPr>
      <t>2) Recorded data is checked its integrity once a month by responsible staff.
- Calibration:
  The electrical power meter is calibrated by the manufacturer at the time of factory shipment, and the performance of meter is guaranteed by the manufacturer for ten years without a calibration.
- Measuring and recording:
  The data monitored and required for verification and issuance will be kept and archived electronically for two years after the final issuance of credits.</t>
    </r>
    <phoneticPr fontId="2"/>
  </si>
  <si>
    <t>Input on "MPS
(input_separate)"</t>
    <phoneticPr fontId="2"/>
  </si>
  <si>
    <r>
      <t>FC</t>
    </r>
    <r>
      <rPr>
        <vertAlign val="subscript"/>
        <sz val="11"/>
        <rFont val="Arial"/>
        <family val="2"/>
      </rPr>
      <t>PJ,p</t>
    </r>
    <phoneticPr fontId="2"/>
  </si>
  <si>
    <r>
      <t xml:space="preserve">The amount of fuel input for power generation during monitoring period </t>
    </r>
    <r>
      <rPr>
        <i/>
        <sz val="11"/>
        <rFont val="Arial"/>
        <family val="2"/>
      </rPr>
      <t>p</t>
    </r>
    <phoneticPr fontId="2"/>
  </si>
  <si>
    <r>
      <t>EG</t>
    </r>
    <r>
      <rPr>
        <vertAlign val="subscript"/>
        <sz val="11"/>
        <rFont val="Arial"/>
        <family val="2"/>
      </rPr>
      <t>PJ,p</t>
    </r>
    <phoneticPr fontId="2"/>
  </si>
  <si>
    <r>
      <t xml:space="preserve">The amount of electricity generated during the monitoring period </t>
    </r>
    <r>
      <rPr>
        <i/>
        <sz val="11"/>
        <rFont val="Arial"/>
        <family val="2"/>
      </rPr>
      <t>p</t>
    </r>
    <phoneticPr fontId="2"/>
  </si>
  <si>
    <r>
      <t>EF</t>
    </r>
    <r>
      <rPr>
        <vertAlign val="subscript"/>
        <sz val="11"/>
        <rFont val="Arial"/>
        <family val="2"/>
      </rPr>
      <t>elec</t>
    </r>
    <phoneticPr fontId="2"/>
  </si>
  <si>
    <r>
      <t>[For grid electricity]
CO</t>
    </r>
    <r>
      <rPr>
        <vertAlign val="subscript"/>
        <sz val="11"/>
        <rFont val="Arial"/>
        <family val="2"/>
      </rPr>
      <t>2</t>
    </r>
    <r>
      <rPr>
        <sz val="11"/>
        <rFont val="Arial"/>
        <family val="2"/>
      </rPr>
      <t xml:space="preserve"> emission factor for consumed electricity</t>
    </r>
    <phoneticPr fontId="2"/>
  </si>
  <si>
    <r>
      <t>tCO</t>
    </r>
    <r>
      <rPr>
        <vertAlign val="subscript"/>
        <sz val="11"/>
        <rFont val="Arial"/>
        <family val="2"/>
      </rPr>
      <t>2</t>
    </r>
    <r>
      <rPr>
        <sz val="11"/>
        <rFont val="Arial"/>
        <family val="2"/>
      </rPr>
      <t>/MWh</t>
    </r>
    <phoneticPr fontId="2"/>
  </si>
  <si>
    <t>Power generation efficiency obtained from manufacturer's specification</t>
    <phoneticPr fontId="2"/>
  </si>
  <si>
    <t>The power generation efficiency calculated from monitored data of the amount of fuel input for power generation and the amount of electricity generated</t>
    <phoneticPr fontId="2"/>
  </si>
  <si>
    <r>
      <t xml:space="preserve">[For captive electricity]
</t>
    </r>
    <r>
      <rPr>
        <b/>
        <sz val="11"/>
        <rFont val="Arial"/>
        <family val="2"/>
      </rPr>
      <t xml:space="preserve">In case the captive electricity generation system meets all of the following conditions;
</t>
    </r>
    <r>
      <rPr>
        <sz val="11"/>
        <rFont val="Arial"/>
        <family val="2"/>
      </rPr>
      <t xml:space="preserve"> - The system is non-renewable generation system
 - Electricity generation capacity of the system is less than or equal to 15 MW</t>
    </r>
    <phoneticPr fontId="2"/>
  </si>
  <si>
    <r>
      <t>T</t>
    </r>
    <r>
      <rPr>
        <vertAlign val="subscript"/>
        <sz val="11"/>
        <rFont val="Arial"/>
        <family val="2"/>
      </rPr>
      <t>cooling-out,i</t>
    </r>
    <phoneticPr fontId="2"/>
  </si>
  <si>
    <r>
      <t xml:space="preserve">Output cooling water temperature of project chiller </t>
    </r>
    <r>
      <rPr>
        <i/>
        <sz val="11"/>
        <rFont val="Arial"/>
        <family val="2"/>
      </rPr>
      <t>i</t>
    </r>
    <r>
      <rPr>
        <sz val="11"/>
        <rFont val="Arial"/>
        <family val="2"/>
      </rPr>
      <t xml:space="preserve"> set under the project specific condition</t>
    </r>
    <phoneticPr fontId="2"/>
  </si>
  <si>
    <t>degree Celsius</t>
    <phoneticPr fontId="2"/>
  </si>
  <si>
    <r>
      <t xml:space="preserve">Specifications of project chiller </t>
    </r>
    <r>
      <rPr>
        <i/>
        <sz val="11"/>
        <rFont val="Arial"/>
        <family val="2"/>
      </rPr>
      <t>i</t>
    </r>
    <r>
      <rPr>
        <sz val="11"/>
        <rFont val="Arial"/>
        <family val="2"/>
      </rPr>
      <t xml:space="preserve"> prepared for the quotation or factory acceptance test data by manufacturer</t>
    </r>
    <phoneticPr fontId="2"/>
  </si>
  <si>
    <r>
      <t>T</t>
    </r>
    <r>
      <rPr>
        <vertAlign val="subscript"/>
        <sz val="11"/>
        <rFont val="Arial"/>
        <family val="2"/>
      </rPr>
      <t>chilled-out,i</t>
    </r>
    <phoneticPr fontId="2"/>
  </si>
  <si>
    <r>
      <t xml:space="preserve">Output chilled water temperature of project chiller </t>
    </r>
    <r>
      <rPr>
        <i/>
        <sz val="11"/>
        <rFont val="Arial"/>
        <family val="2"/>
      </rPr>
      <t>i</t>
    </r>
    <r>
      <rPr>
        <sz val="11"/>
        <rFont val="Arial"/>
        <family val="2"/>
      </rPr>
      <t xml:space="preserve"> set under the project specific condition</t>
    </r>
    <phoneticPr fontId="2"/>
  </si>
  <si>
    <r>
      <t>COP</t>
    </r>
    <r>
      <rPr>
        <vertAlign val="subscript"/>
        <sz val="11"/>
        <rFont val="Arial"/>
        <family val="2"/>
      </rPr>
      <t>RE,i</t>
    </r>
    <phoneticPr fontId="2"/>
  </si>
  <si>
    <r>
      <t xml:space="preserve">COP of reference chiller </t>
    </r>
    <r>
      <rPr>
        <i/>
        <sz val="11"/>
        <rFont val="Arial"/>
        <family val="2"/>
      </rPr>
      <t>i</t>
    </r>
    <r>
      <rPr>
        <sz val="11"/>
        <rFont val="Arial"/>
        <family val="2"/>
      </rPr>
      <t xml:space="preserve"> under the standardizing temperature conditions</t>
    </r>
    <phoneticPr fontId="2"/>
  </si>
  <si>
    <r>
      <t>COP</t>
    </r>
    <r>
      <rPr>
        <vertAlign val="subscript"/>
        <sz val="11"/>
        <rFont val="Arial"/>
        <family val="2"/>
      </rPr>
      <t>PJ,i</t>
    </r>
    <phoneticPr fontId="2"/>
  </si>
  <si>
    <r>
      <t xml:space="preserve">COP of project chiller </t>
    </r>
    <r>
      <rPr>
        <i/>
        <sz val="11"/>
        <rFont val="Arial"/>
        <family val="2"/>
      </rPr>
      <t>i</t>
    </r>
    <r>
      <rPr>
        <sz val="11"/>
        <rFont val="Arial"/>
        <family val="2"/>
      </rPr>
      <t xml:space="preserve"> under the project specific conditions</t>
    </r>
    <phoneticPr fontId="2"/>
  </si>
  <si>
    <r>
      <t>COP</t>
    </r>
    <r>
      <rPr>
        <vertAlign val="subscript"/>
        <sz val="11"/>
        <rFont val="Arial"/>
        <family val="2"/>
      </rPr>
      <t>PJ,tc,i</t>
    </r>
    <phoneticPr fontId="2"/>
  </si>
  <si>
    <r>
      <t xml:space="preserve">COP of project chiller </t>
    </r>
    <r>
      <rPr>
        <i/>
        <sz val="11"/>
        <rFont val="Arial"/>
        <family val="2"/>
      </rPr>
      <t>i</t>
    </r>
    <r>
      <rPr>
        <sz val="11"/>
        <rFont val="Arial"/>
        <family val="2"/>
      </rPr>
      <t xml:space="preserve"> calculated under the standardizing temperature conditions</t>
    </r>
    <phoneticPr fontId="2"/>
  </si>
  <si>
    <r>
      <t>Calculated with the following equation;
COP</t>
    </r>
    <r>
      <rPr>
        <vertAlign val="subscript"/>
        <sz val="11"/>
        <rFont val="Arial"/>
        <family val="2"/>
      </rPr>
      <t>PJ,tc,i</t>
    </r>
    <r>
      <rPr>
        <sz val="11"/>
        <rFont val="Arial"/>
        <family val="2"/>
      </rPr>
      <t>= COP</t>
    </r>
    <r>
      <rPr>
        <vertAlign val="subscript"/>
        <sz val="11"/>
        <rFont val="Arial"/>
        <family val="2"/>
      </rPr>
      <t>PJ,i</t>
    </r>
    <r>
      <rPr>
        <sz val="11"/>
        <rFont val="Arial"/>
        <family val="2"/>
      </rPr>
      <t xml:space="preserve"> × [(T</t>
    </r>
    <r>
      <rPr>
        <vertAlign val="subscript"/>
        <sz val="11"/>
        <rFont val="Arial"/>
        <family val="2"/>
      </rPr>
      <t>cooling-out,i</t>
    </r>
    <r>
      <rPr>
        <sz val="11"/>
        <rFont val="Arial"/>
        <family val="2"/>
      </rPr>
      <t xml:space="preserve"> - T</t>
    </r>
    <r>
      <rPr>
        <vertAlign val="subscript"/>
        <sz val="11"/>
        <rFont val="Arial"/>
        <family val="2"/>
      </rPr>
      <t>chilled-out,i</t>
    </r>
    <r>
      <rPr>
        <sz val="11"/>
        <rFont val="Arial"/>
        <family val="2"/>
      </rPr>
      <t xml:space="preserve"> + TD</t>
    </r>
    <r>
      <rPr>
        <vertAlign val="subscript"/>
        <sz val="11"/>
        <rFont val="Arial"/>
        <family val="2"/>
      </rPr>
      <t>chilled</t>
    </r>
    <r>
      <rPr>
        <sz val="11"/>
        <rFont val="Arial"/>
        <family val="2"/>
      </rPr>
      <t xml:space="preserve"> + TD</t>
    </r>
    <r>
      <rPr>
        <vertAlign val="subscript"/>
        <sz val="11"/>
        <rFont val="Arial"/>
        <family val="2"/>
      </rPr>
      <t>cooling</t>
    </r>
    <r>
      <rPr>
        <sz val="11"/>
        <rFont val="Arial"/>
        <family val="2"/>
      </rPr>
      <t>) ÷ (37 - 7 + TD</t>
    </r>
    <r>
      <rPr>
        <vertAlign val="subscript"/>
        <sz val="11"/>
        <rFont val="Arial"/>
        <family val="2"/>
      </rPr>
      <t>chilled</t>
    </r>
    <r>
      <rPr>
        <sz val="11"/>
        <rFont val="Arial"/>
        <family val="2"/>
      </rPr>
      <t xml:space="preserve"> + TD</t>
    </r>
    <r>
      <rPr>
        <vertAlign val="subscript"/>
        <sz val="11"/>
        <rFont val="Arial"/>
        <family val="2"/>
      </rPr>
      <t>cooling</t>
    </r>
    <r>
      <rPr>
        <sz val="11"/>
        <rFont val="Arial"/>
        <family val="2"/>
      </rPr>
      <t>)]</t>
    </r>
    <phoneticPr fontId="2"/>
  </si>
  <si>
    <r>
      <t>η</t>
    </r>
    <r>
      <rPr>
        <vertAlign val="subscript"/>
        <sz val="11"/>
        <rFont val="Arial"/>
        <family val="2"/>
      </rPr>
      <t>elec</t>
    </r>
    <phoneticPr fontId="2"/>
  </si>
  <si>
    <r>
      <t>NCV</t>
    </r>
    <r>
      <rPr>
        <vertAlign val="subscript"/>
        <sz val="11"/>
        <rFont val="Arial"/>
        <family val="2"/>
      </rPr>
      <t>fuel</t>
    </r>
    <phoneticPr fontId="2"/>
  </si>
  <si>
    <r>
      <t>EF</t>
    </r>
    <r>
      <rPr>
        <vertAlign val="subscript"/>
        <sz val="11"/>
        <rFont val="Arial"/>
        <family val="2"/>
      </rPr>
      <t>fuel</t>
    </r>
    <phoneticPr fontId="2"/>
  </si>
  <si>
    <r>
      <t>CO</t>
    </r>
    <r>
      <rPr>
        <vertAlign val="subscript"/>
        <sz val="11"/>
        <rFont val="Arial"/>
        <family val="2"/>
      </rPr>
      <t>2</t>
    </r>
    <r>
      <rPr>
        <sz val="11"/>
        <rFont val="Arial"/>
        <family val="2"/>
      </rPr>
      <t xml:space="preserve"> emission factor of consumed fuel</t>
    </r>
    <phoneticPr fontId="2"/>
  </si>
  <si>
    <r>
      <t>tCO</t>
    </r>
    <r>
      <rPr>
        <vertAlign val="subscript"/>
        <sz val="11"/>
        <rFont val="Arial"/>
        <family val="2"/>
      </rPr>
      <t>2</t>
    </r>
    <r>
      <rPr>
        <sz val="11"/>
        <rFont val="Arial"/>
        <family val="2"/>
      </rPr>
      <t>/GJ</t>
    </r>
    <phoneticPr fontId="2"/>
  </si>
  <si>
    <t>Based on the amount of transaction which is measured directly using measuring equipment (Data used: commercial evidence such as invoices)</t>
    <phoneticPr fontId="2"/>
  </si>
  <si>
    <t>Based on the actual measurement using measuring equipment (Data used: measured values)</t>
    <phoneticPr fontId="2"/>
  </si>
  <si>
    <r>
      <t xml:space="preserve">Parameters to be monitored </t>
    </r>
    <r>
      <rPr>
        <b/>
        <i/>
        <sz val="11"/>
        <color indexed="9"/>
        <rFont val="Arial"/>
        <family val="2"/>
      </rPr>
      <t>ex post</t>
    </r>
    <phoneticPr fontId="18"/>
  </si>
  <si>
    <r>
      <t xml:space="preserve">Project-specific parameters to be fixed </t>
    </r>
    <r>
      <rPr>
        <b/>
        <i/>
        <sz val="11"/>
        <color indexed="9"/>
        <rFont val="Arial"/>
        <family val="2"/>
      </rPr>
      <t>ex ante</t>
    </r>
    <phoneticPr fontId="18"/>
  </si>
  <si>
    <r>
      <rPr>
        <sz val="11"/>
        <rFont val="Arial"/>
        <family val="2"/>
      </rPr>
      <t>Chiller</t>
    </r>
    <r>
      <rPr>
        <i/>
        <sz val="11"/>
        <rFont val="Arial"/>
        <family val="2"/>
      </rPr>
      <t xml:space="preserve"> i</t>
    </r>
    <phoneticPr fontId="2"/>
  </si>
  <si>
    <r>
      <t>RE</t>
    </r>
    <r>
      <rPr>
        <vertAlign val="subscript"/>
        <sz val="11"/>
        <rFont val="Arial"/>
        <family val="2"/>
      </rPr>
      <t>i,p</t>
    </r>
    <phoneticPr fontId="2"/>
  </si>
  <si>
    <r>
      <t>PE</t>
    </r>
    <r>
      <rPr>
        <vertAlign val="subscript"/>
        <sz val="11"/>
        <rFont val="Arial"/>
        <family val="2"/>
      </rPr>
      <t>i,p</t>
    </r>
    <phoneticPr fontId="18"/>
  </si>
  <si>
    <r>
      <t>ER</t>
    </r>
    <r>
      <rPr>
        <vertAlign val="subscript"/>
        <sz val="11"/>
        <rFont val="Arial"/>
        <family val="2"/>
      </rPr>
      <t>i,p</t>
    </r>
    <phoneticPr fontId="2"/>
  </si>
  <si>
    <t>Project
chiller
No.</t>
    <phoneticPr fontId="18"/>
  </si>
  <si>
    <r>
      <t xml:space="preserve">The amount of fuel input for power generation during monitoring period </t>
    </r>
    <r>
      <rPr>
        <i/>
        <sz val="11"/>
        <rFont val="Arial"/>
        <family val="2"/>
      </rPr>
      <t>p</t>
    </r>
    <phoneticPr fontId="18"/>
  </si>
  <si>
    <r>
      <t xml:space="preserve">The amount of electricity generated during the monitoring period </t>
    </r>
    <r>
      <rPr>
        <i/>
        <sz val="11"/>
        <rFont val="Arial"/>
        <family val="2"/>
      </rPr>
      <t>p</t>
    </r>
    <phoneticPr fontId="18"/>
  </si>
  <si>
    <r>
      <t>CO</t>
    </r>
    <r>
      <rPr>
        <vertAlign val="subscript"/>
        <sz val="11"/>
        <rFont val="Arial"/>
        <family val="2"/>
      </rPr>
      <t>2</t>
    </r>
    <r>
      <rPr>
        <sz val="11"/>
        <rFont val="Arial"/>
        <family val="2"/>
      </rPr>
      <t xml:space="preserve"> emission factor of consumed fuel</t>
    </r>
    <phoneticPr fontId="2"/>
  </si>
  <si>
    <r>
      <t xml:space="preserve">Reference emissions of project chiller </t>
    </r>
    <r>
      <rPr>
        <i/>
        <sz val="11"/>
        <rFont val="Arial"/>
        <family val="2"/>
      </rPr>
      <t>i</t>
    </r>
    <r>
      <rPr>
        <sz val="11"/>
        <rFont val="Arial"/>
        <family val="2"/>
      </rPr>
      <t xml:space="preserve"> during the period </t>
    </r>
    <r>
      <rPr>
        <i/>
        <sz val="11"/>
        <rFont val="Arial"/>
        <family val="2"/>
      </rPr>
      <t>p</t>
    </r>
    <phoneticPr fontId="18"/>
  </si>
  <si>
    <r>
      <t xml:space="preserve">Project emissions of project chiller </t>
    </r>
    <r>
      <rPr>
        <i/>
        <sz val="11"/>
        <rFont val="Arial"/>
        <family val="2"/>
      </rPr>
      <t>i</t>
    </r>
    <r>
      <rPr>
        <sz val="11"/>
        <rFont val="Arial"/>
        <family val="2"/>
      </rPr>
      <t xml:space="preserve"> during the period </t>
    </r>
    <r>
      <rPr>
        <i/>
        <sz val="11"/>
        <rFont val="Arial"/>
        <family val="2"/>
      </rPr>
      <t>p</t>
    </r>
    <phoneticPr fontId="18"/>
  </si>
  <si>
    <r>
      <t>Emissions reductions by 
the project chiller</t>
    </r>
    <r>
      <rPr>
        <i/>
        <sz val="11"/>
        <rFont val="Arial"/>
        <family val="2"/>
      </rPr>
      <t xml:space="preserve"> i </t>
    </r>
    <r>
      <rPr>
        <sz val="11"/>
        <rFont val="Arial"/>
        <family val="2"/>
      </rPr>
      <t xml:space="preserve">during the period </t>
    </r>
    <r>
      <rPr>
        <i/>
        <sz val="11"/>
        <rFont val="Arial"/>
        <family val="2"/>
      </rPr>
      <t>p</t>
    </r>
    <phoneticPr fontId="18"/>
  </si>
  <si>
    <r>
      <t>tCO</t>
    </r>
    <r>
      <rPr>
        <vertAlign val="subscript"/>
        <sz val="11"/>
        <rFont val="Arial"/>
        <family val="2"/>
      </rPr>
      <t>2</t>
    </r>
    <r>
      <rPr>
        <sz val="11"/>
        <rFont val="Arial"/>
        <family val="2"/>
      </rPr>
      <t>/p</t>
    </r>
    <phoneticPr fontId="18"/>
  </si>
  <si>
    <t>1 (U-R-1/1&amp;2)</t>
    <phoneticPr fontId="18"/>
  </si>
  <si>
    <t>2 (U-R-2/1&amp;2)</t>
    <phoneticPr fontId="18"/>
  </si>
  <si>
    <t>3 (U-R-3/1&amp;2)</t>
    <phoneticPr fontId="18"/>
  </si>
  <si>
    <t>Fuel type</t>
    <phoneticPr fontId="2"/>
  </si>
  <si>
    <t>Value</t>
    <phoneticPr fontId="2"/>
  </si>
  <si>
    <t>Units</t>
    <phoneticPr fontId="2"/>
  </si>
  <si>
    <t>N/A</t>
    <phoneticPr fontId="18"/>
  </si>
  <si>
    <t>2. Calculations for reference emissions</t>
    <phoneticPr fontId="2"/>
  </si>
  <si>
    <t>N/A</t>
  </si>
  <si>
    <t>3. Calculations of the project emissions</t>
    <phoneticPr fontId="2"/>
  </si>
  <si>
    <r>
      <t>tCO</t>
    </r>
    <r>
      <rPr>
        <vertAlign val="subscript"/>
        <sz val="11"/>
        <rFont val="Arial"/>
        <family val="2"/>
      </rPr>
      <t>2</t>
    </r>
    <r>
      <rPr>
        <sz val="11"/>
        <rFont val="Arial"/>
        <family val="2"/>
      </rPr>
      <t>/p</t>
    </r>
    <phoneticPr fontId="2"/>
  </si>
  <si>
    <r>
      <t>PE</t>
    </r>
    <r>
      <rPr>
        <vertAlign val="subscript"/>
        <sz val="11"/>
        <rFont val="Arial"/>
        <family val="2"/>
      </rPr>
      <t>p</t>
    </r>
    <phoneticPr fontId="2"/>
  </si>
  <si>
    <r>
      <t xml:space="preserve">Project emissions during the period </t>
    </r>
    <r>
      <rPr>
        <i/>
        <sz val="11"/>
        <color indexed="8"/>
        <rFont val="Arial"/>
        <family val="2"/>
      </rPr>
      <t>p</t>
    </r>
    <phoneticPr fontId="18"/>
  </si>
  <si>
    <r>
      <t>COP</t>
    </r>
    <r>
      <rPr>
        <vertAlign val="subscript"/>
        <sz val="11"/>
        <rFont val="Arial"/>
        <family val="2"/>
      </rPr>
      <t>RE,i</t>
    </r>
    <r>
      <rPr>
        <sz val="11"/>
        <rFont val="Arial"/>
        <family val="2"/>
      </rPr>
      <t xml:space="preserve"> for inverter type</t>
    </r>
    <phoneticPr fontId="18"/>
  </si>
  <si>
    <r>
      <t>COP</t>
    </r>
    <r>
      <rPr>
        <vertAlign val="subscript"/>
        <sz val="11"/>
        <rFont val="Arial"/>
        <family val="2"/>
      </rPr>
      <t>RE,i</t>
    </r>
    <r>
      <rPr>
        <sz val="11"/>
        <rFont val="Arial"/>
        <family val="2"/>
      </rPr>
      <t xml:space="preserve"> (300</t>
    </r>
    <r>
      <rPr>
        <sz val="11"/>
        <rFont val="Arial Unicode MS"/>
        <family val="3"/>
        <charset val="128"/>
      </rPr>
      <t>≤</t>
    </r>
    <r>
      <rPr>
        <sz val="11"/>
        <rFont val="Arial"/>
        <family val="2"/>
      </rPr>
      <t>x&lt;450USRt)</t>
    </r>
    <phoneticPr fontId="2"/>
  </si>
  <si>
    <r>
      <t>COP</t>
    </r>
    <r>
      <rPr>
        <vertAlign val="subscript"/>
        <sz val="11"/>
        <rFont val="Arial"/>
        <family val="2"/>
      </rPr>
      <t>RE,i</t>
    </r>
    <r>
      <rPr>
        <sz val="11"/>
        <rFont val="Arial"/>
        <family val="2"/>
      </rPr>
      <t xml:space="preserve"> (450</t>
    </r>
    <r>
      <rPr>
        <sz val="11"/>
        <rFont val="Arial Unicode MS"/>
        <family val="3"/>
        <charset val="128"/>
      </rPr>
      <t>≤</t>
    </r>
    <r>
      <rPr>
        <sz val="11"/>
        <rFont val="Arial"/>
        <family val="2"/>
      </rPr>
      <t>x</t>
    </r>
    <r>
      <rPr>
        <sz val="11"/>
        <rFont val="Arial Unicode MS"/>
        <family val="3"/>
        <charset val="128"/>
      </rPr>
      <t>&lt;</t>
    </r>
    <r>
      <rPr>
        <sz val="11"/>
        <rFont val="Arial"/>
        <family val="2"/>
      </rPr>
      <t>550USRt)</t>
    </r>
    <phoneticPr fontId="2"/>
  </si>
  <si>
    <r>
      <t>COP</t>
    </r>
    <r>
      <rPr>
        <vertAlign val="subscript"/>
        <sz val="11"/>
        <rFont val="Arial"/>
        <family val="2"/>
      </rPr>
      <t>RE,i</t>
    </r>
    <r>
      <rPr>
        <sz val="11"/>
        <rFont val="Arial"/>
        <family val="2"/>
      </rPr>
      <t xml:space="preserve"> (550</t>
    </r>
    <r>
      <rPr>
        <sz val="11"/>
        <rFont val="Arial Unicode MS"/>
        <family val="3"/>
        <charset val="128"/>
      </rPr>
      <t>≤</t>
    </r>
    <r>
      <rPr>
        <sz val="11"/>
        <rFont val="Arial"/>
        <family val="2"/>
      </rPr>
      <t>x</t>
    </r>
    <r>
      <rPr>
        <sz val="11"/>
        <rFont val="Arial Unicode MS"/>
        <family val="3"/>
        <charset val="128"/>
      </rPr>
      <t>&lt;</t>
    </r>
    <r>
      <rPr>
        <sz val="11"/>
        <rFont val="Arial"/>
        <family val="2"/>
      </rPr>
      <t>825USRt)</t>
    </r>
    <phoneticPr fontId="2"/>
  </si>
  <si>
    <r>
      <t>COP</t>
    </r>
    <r>
      <rPr>
        <vertAlign val="subscript"/>
        <sz val="11"/>
        <rFont val="Arial"/>
        <family val="2"/>
      </rPr>
      <t>RE,i</t>
    </r>
    <r>
      <rPr>
        <sz val="11"/>
        <rFont val="Arial"/>
        <family val="2"/>
      </rPr>
      <t xml:space="preserve"> (825</t>
    </r>
    <r>
      <rPr>
        <sz val="11"/>
        <rFont val="Arial Unicode MS"/>
        <family val="3"/>
        <charset val="128"/>
      </rPr>
      <t>≤</t>
    </r>
    <r>
      <rPr>
        <sz val="11"/>
        <rFont val="Arial"/>
        <family val="2"/>
      </rPr>
      <t>x</t>
    </r>
    <r>
      <rPr>
        <sz val="11"/>
        <rFont val="Arial Unicode MS"/>
        <family val="3"/>
        <charset val="128"/>
      </rPr>
      <t>≤</t>
    </r>
    <r>
      <rPr>
        <sz val="11"/>
        <rFont val="Arial"/>
        <family val="2"/>
      </rPr>
      <t>1,500USRt)</t>
    </r>
    <phoneticPr fontId="2"/>
  </si>
  <si>
    <r>
      <t>TD</t>
    </r>
    <r>
      <rPr>
        <vertAlign val="subscript"/>
        <sz val="11"/>
        <rFont val="Arial"/>
        <family val="2"/>
      </rPr>
      <t>cooling</t>
    </r>
    <phoneticPr fontId="2"/>
  </si>
  <si>
    <r>
      <t>TD</t>
    </r>
    <r>
      <rPr>
        <vertAlign val="subscript"/>
        <sz val="11"/>
        <rFont val="Arial"/>
        <family val="2"/>
      </rPr>
      <t>chilled</t>
    </r>
    <phoneticPr fontId="2"/>
  </si>
  <si>
    <t>Responsible for facilities, including reporting preparations, equipment adjustments, and monitoring.</t>
    <phoneticPr fontId="18"/>
  </si>
  <si>
    <t>Monitoring Report Sheet (Input Sheet) [For Verification]</t>
    <phoneticPr fontId="2"/>
  </si>
  <si>
    <t>Input on "MRS
(input_separate)"</t>
    <phoneticPr fontId="2"/>
  </si>
  <si>
    <r>
      <t>EF</t>
    </r>
    <r>
      <rPr>
        <vertAlign val="subscript"/>
        <sz val="11"/>
        <rFont val="Arial"/>
        <family val="2"/>
      </rPr>
      <t>elec</t>
    </r>
    <phoneticPr fontId="2"/>
  </si>
  <si>
    <r>
      <t>[For captive electricity]
CO</t>
    </r>
    <r>
      <rPr>
        <vertAlign val="subscript"/>
        <sz val="11"/>
        <rFont val="Arial"/>
        <family val="2"/>
      </rPr>
      <t>2</t>
    </r>
    <r>
      <rPr>
        <sz val="11"/>
        <rFont val="Arial"/>
        <family val="2"/>
      </rPr>
      <t xml:space="preserve"> emission factor for consumed electricity
</t>
    </r>
    <r>
      <rPr>
        <b/>
        <sz val="11"/>
        <rFont val="Arial"/>
        <family val="2"/>
      </rPr>
      <t>Option a</t>
    </r>
    <phoneticPr fontId="2"/>
  </si>
  <si>
    <r>
      <t>tCO</t>
    </r>
    <r>
      <rPr>
        <vertAlign val="subscript"/>
        <sz val="11"/>
        <rFont val="Arial"/>
        <family val="2"/>
      </rPr>
      <t>2</t>
    </r>
    <r>
      <rPr>
        <sz val="11"/>
        <rFont val="Arial"/>
        <family val="2"/>
      </rPr>
      <t>/MWh</t>
    </r>
    <phoneticPr fontId="2"/>
  </si>
  <si>
    <r>
      <t>COP</t>
    </r>
    <r>
      <rPr>
        <vertAlign val="subscript"/>
        <sz val="11"/>
        <rFont val="Arial"/>
        <family val="2"/>
      </rPr>
      <t>RE,i</t>
    </r>
    <phoneticPr fontId="2"/>
  </si>
  <si>
    <r>
      <t xml:space="preserve">COP of reference chiller </t>
    </r>
    <r>
      <rPr>
        <i/>
        <sz val="11"/>
        <rFont val="Arial"/>
        <family val="2"/>
      </rPr>
      <t>i</t>
    </r>
    <r>
      <rPr>
        <sz val="11"/>
        <rFont val="Arial"/>
        <family val="2"/>
      </rPr>
      <t xml:space="preserve"> under the standardizing temperature conditions</t>
    </r>
    <phoneticPr fontId="2"/>
  </si>
  <si>
    <t>-</t>
    <phoneticPr fontId="2"/>
  </si>
  <si>
    <r>
      <t>EF</t>
    </r>
    <r>
      <rPr>
        <vertAlign val="subscript"/>
        <sz val="11"/>
        <rFont val="Arial"/>
        <family val="2"/>
      </rPr>
      <t>fuel</t>
    </r>
    <phoneticPr fontId="2"/>
  </si>
  <si>
    <r>
      <t>CO</t>
    </r>
    <r>
      <rPr>
        <vertAlign val="subscript"/>
        <sz val="11"/>
        <rFont val="Arial"/>
        <family val="2"/>
      </rPr>
      <t>2</t>
    </r>
    <r>
      <rPr>
        <sz val="11"/>
        <rFont val="Arial"/>
        <family val="2"/>
      </rPr>
      <t xml:space="preserve"> emission factor of consumed fuel</t>
    </r>
    <phoneticPr fontId="2"/>
  </si>
  <si>
    <r>
      <t>tCO</t>
    </r>
    <r>
      <rPr>
        <vertAlign val="subscript"/>
        <sz val="11"/>
        <rFont val="Arial"/>
        <family val="2"/>
      </rPr>
      <t>2</t>
    </r>
    <r>
      <rPr>
        <sz val="11"/>
        <rFont val="Arial"/>
        <family val="2"/>
      </rPr>
      <t>/GJ</t>
    </r>
    <phoneticPr fontId="2"/>
  </si>
  <si>
    <r>
      <t xml:space="preserve">Table3: </t>
    </r>
    <r>
      <rPr>
        <b/>
        <i/>
        <sz val="11"/>
        <color indexed="8"/>
        <rFont val="Arial"/>
        <family val="2"/>
      </rPr>
      <t xml:space="preserve">Ex-post </t>
    </r>
    <r>
      <rPr>
        <b/>
        <sz val="11"/>
        <color indexed="8"/>
        <rFont val="Arial"/>
        <family val="2"/>
      </rPr>
      <t>calculation of CO</t>
    </r>
    <r>
      <rPr>
        <b/>
        <vertAlign val="subscript"/>
        <sz val="11"/>
        <color indexed="8"/>
        <rFont val="Arial"/>
        <family val="2"/>
      </rPr>
      <t>2</t>
    </r>
    <r>
      <rPr>
        <b/>
        <sz val="11"/>
        <color indexed="8"/>
        <rFont val="Arial"/>
        <family val="2"/>
      </rPr>
      <t xml:space="preserve"> emission reductions</t>
    </r>
    <phoneticPr fontId="2"/>
  </si>
  <si>
    <t>Based on the amount of transaction which is measured directly using measuring equipment (Data used: commercial evidence such as invoices)</t>
  </si>
  <si>
    <t>Based on the actual measurement using measuring equipment (Data used: measured values)</t>
  </si>
  <si>
    <r>
      <t xml:space="preserve">Parameters monitored </t>
    </r>
    <r>
      <rPr>
        <b/>
        <i/>
        <sz val="11"/>
        <color indexed="9"/>
        <rFont val="Arial"/>
        <family val="2"/>
      </rPr>
      <t>ex post</t>
    </r>
    <phoneticPr fontId="18"/>
  </si>
  <si>
    <r>
      <t xml:space="preserve">Project-specific parameters fixed </t>
    </r>
    <r>
      <rPr>
        <b/>
        <i/>
        <sz val="11"/>
        <color indexed="9"/>
        <rFont val="Arial"/>
        <family val="2"/>
      </rPr>
      <t>ex ante</t>
    </r>
    <phoneticPr fontId="18"/>
  </si>
  <si>
    <r>
      <rPr>
        <b/>
        <i/>
        <sz val="11"/>
        <color theme="0"/>
        <rFont val="Arial"/>
        <family val="2"/>
      </rPr>
      <t xml:space="preserve">Ex-post </t>
    </r>
    <r>
      <rPr>
        <b/>
        <sz val="11"/>
        <color theme="0"/>
        <rFont val="Arial"/>
        <family val="2"/>
      </rPr>
      <t>calculation of emissions</t>
    </r>
    <phoneticPr fontId="18"/>
  </si>
  <si>
    <t>Monitored
/estimated values</t>
    <phoneticPr fontId="18"/>
  </si>
  <si>
    <t>Total</t>
    <phoneticPr fontId="18"/>
  </si>
  <si>
    <t>-</t>
    <phoneticPr fontId="18"/>
  </si>
  <si>
    <r>
      <t>tCO</t>
    </r>
    <r>
      <rPr>
        <vertAlign val="subscript"/>
        <sz val="11"/>
        <color indexed="8"/>
        <rFont val="Arial"/>
        <family val="2"/>
      </rPr>
      <t>2</t>
    </r>
    <r>
      <rPr>
        <sz val="11"/>
        <color indexed="8"/>
        <rFont val="Arial"/>
        <family val="2"/>
      </rPr>
      <t>/p</t>
    </r>
    <phoneticPr fontId="2"/>
  </si>
  <si>
    <r>
      <t>RE</t>
    </r>
    <r>
      <rPr>
        <vertAlign val="subscript"/>
        <sz val="11"/>
        <color indexed="8"/>
        <rFont val="Arial"/>
        <family val="2"/>
      </rPr>
      <t>p</t>
    </r>
    <phoneticPr fontId="2"/>
  </si>
  <si>
    <r>
      <t xml:space="preserve">Reference emissions during the period </t>
    </r>
    <r>
      <rPr>
        <i/>
        <sz val="11"/>
        <color indexed="8"/>
        <rFont val="Arial"/>
        <family val="2"/>
      </rPr>
      <t>p</t>
    </r>
    <phoneticPr fontId="2"/>
  </si>
  <si>
    <r>
      <t>COP</t>
    </r>
    <r>
      <rPr>
        <vertAlign val="subscript"/>
        <sz val="11"/>
        <rFont val="Arial"/>
        <family val="2"/>
      </rPr>
      <t>RE,i</t>
    </r>
    <r>
      <rPr>
        <sz val="11"/>
        <rFont val="Arial"/>
        <family val="2"/>
      </rPr>
      <t xml:space="preserve"> (300</t>
    </r>
    <r>
      <rPr>
        <sz val="11"/>
        <rFont val="Arial Unicode MS"/>
        <family val="3"/>
        <charset val="128"/>
      </rPr>
      <t>≤</t>
    </r>
    <r>
      <rPr>
        <sz val="11"/>
        <rFont val="Arial"/>
        <family val="2"/>
      </rPr>
      <t>x&lt;450USRt)</t>
    </r>
    <phoneticPr fontId="2"/>
  </si>
  <si>
    <r>
      <t>COP</t>
    </r>
    <r>
      <rPr>
        <vertAlign val="subscript"/>
        <sz val="11"/>
        <rFont val="Arial"/>
        <family val="2"/>
      </rPr>
      <t>RE,i</t>
    </r>
    <r>
      <rPr>
        <sz val="11"/>
        <rFont val="Arial"/>
        <family val="2"/>
      </rPr>
      <t xml:space="preserve"> (450</t>
    </r>
    <r>
      <rPr>
        <sz val="11"/>
        <rFont val="Arial Unicode MS"/>
        <family val="3"/>
        <charset val="128"/>
      </rPr>
      <t>≤</t>
    </r>
    <r>
      <rPr>
        <sz val="11"/>
        <rFont val="Arial"/>
        <family val="2"/>
      </rPr>
      <t>x</t>
    </r>
    <r>
      <rPr>
        <sz val="11"/>
        <rFont val="Arial Unicode MS"/>
        <family val="3"/>
        <charset val="128"/>
      </rPr>
      <t>&lt;</t>
    </r>
    <r>
      <rPr>
        <sz val="11"/>
        <rFont val="Arial"/>
        <family val="2"/>
      </rPr>
      <t>550USRt)</t>
    </r>
    <phoneticPr fontId="2"/>
  </si>
  <si>
    <r>
      <t>COP</t>
    </r>
    <r>
      <rPr>
        <vertAlign val="subscript"/>
        <sz val="11"/>
        <rFont val="Arial"/>
        <family val="2"/>
      </rPr>
      <t>RE,i</t>
    </r>
    <r>
      <rPr>
        <sz val="11"/>
        <rFont val="Arial"/>
        <family val="2"/>
      </rPr>
      <t xml:space="preserve"> (550</t>
    </r>
    <r>
      <rPr>
        <sz val="11"/>
        <rFont val="Arial Unicode MS"/>
        <family val="3"/>
        <charset val="128"/>
      </rPr>
      <t>≤</t>
    </r>
    <r>
      <rPr>
        <sz val="11"/>
        <rFont val="Arial"/>
        <family val="2"/>
      </rPr>
      <t>x</t>
    </r>
    <r>
      <rPr>
        <sz val="11"/>
        <rFont val="Arial Unicode MS"/>
        <family val="3"/>
        <charset val="128"/>
      </rPr>
      <t>&lt;</t>
    </r>
    <r>
      <rPr>
        <sz val="11"/>
        <rFont val="Arial"/>
        <family val="2"/>
      </rPr>
      <t>825USRt)</t>
    </r>
    <phoneticPr fontId="2"/>
  </si>
  <si>
    <r>
      <t>COP</t>
    </r>
    <r>
      <rPr>
        <vertAlign val="subscript"/>
        <sz val="11"/>
        <rFont val="Arial"/>
        <family val="2"/>
      </rPr>
      <t>RE,i</t>
    </r>
    <r>
      <rPr>
        <sz val="11"/>
        <rFont val="Arial"/>
        <family val="2"/>
      </rPr>
      <t xml:space="preserve"> (825</t>
    </r>
    <r>
      <rPr>
        <sz val="11"/>
        <rFont val="Arial Unicode MS"/>
        <family val="3"/>
        <charset val="128"/>
      </rPr>
      <t>≤</t>
    </r>
    <r>
      <rPr>
        <sz val="11"/>
        <rFont val="Arial"/>
        <family val="2"/>
      </rPr>
      <t>x</t>
    </r>
    <r>
      <rPr>
        <sz val="11"/>
        <rFont val="Arial Unicode MS"/>
        <family val="3"/>
        <charset val="128"/>
      </rPr>
      <t>≤</t>
    </r>
    <r>
      <rPr>
        <sz val="11"/>
        <rFont val="Arial"/>
        <family val="2"/>
      </rPr>
      <t>1,500USRt)</t>
    </r>
    <phoneticPr fontId="2"/>
  </si>
  <si>
    <r>
      <t>TD</t>
    </r>
    <r>
      <rPr>
        <vertAlign val="subscript"/>
        <sz val="11"/>
        <rFont val="Arial"/>
        <family val="2"/>
      </rPr>
      <t>cooling</t>
    </r>
    <phoneticPr fontId="2"/>
  </si>
  <si>
    <t>degree Celsius</t>
    <phoneticPr fontId="2"/>
  </si>
  <si>
    <r>
      <t>TD</t>
    </r>
    <r>
      <rPr>
        <vertAlign val="subscript"/>
        <sz val="11"/>
        <rFont val="Arial"/>
        <family val="2"/>
      </rPr>
      <t>chilled</t>
    </r>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</si>
</sst>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8">
    <numFmt numFmtId="176" formatCode="0.0_ "/>
    <numFmt numFmtId="177" formatCode="#,##0_ ;[Red]\-#,##0\ "/>
    <numFmt numFmtId="178" formatCode="0.00_ "/>
    <numFmt numFmtId="179" formatCode="0.00_ ;[Red]\-0.00\ "/>
    <numFmt numFmtId="180" formatCode="0.0000_ ;[Red]\-0.0000\ "/>
    <numFmt numFmtId="181" formatCode="0.000_ ;[Red]\-0.000\ "/>
    <numFmt numFmtId="182" formatCode="0.00_);[Red]\(0.00\)"/>
    <numFmt numFmtId="183" formatCode="0.0000_ "/>
    <numFmt numFmtId="184" formatCode="#,##0.00_ ;[Red]\-#,##0.00\ "/>
    <numFmt numFmtId="185" formatCode="#,##0.0_ ;[Red]\-#,##0.0\ "/>
    <numFmt numFmtId="186" formatCode="_-* #,##0.00_-;\-* #,##0.00_-;_-* &quot;-&quot;??_-;_-@_-"/>
    <numFmt numFmtId="187" formatCode="_-* #,##0.0_-;\-* #,##0.0_-;_-* &quot;-&quot;??_-;_-@_-"/>
    <numFmt numFmtId="188" formatCode="#,##0.000_ ;[Red]\-#,##0.000\ "/>
    <numFmt numFmtId="189" formatCode="#,##0.00_ "/>
    <numFmt numFmtId="190" formatCode="#,##0.0000_ "/>
    <numFmt numFmtId="191" formatCode="#,##0.00_);[Red]\(#,##0.00\)"/>
    <numFmt numFmtId="192" formatCode="#,##0.0_ "/>
    <numFmt numFmtId="193" formatCode="#,##0.0000_ ;[Red]\-#,##0.0000\ "/>
  </numFmts>
  <fonts count="37"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color indexed="8"/>
      <name val="Arial"/>
      <family val="2"/>
    </font>
    <font>
      <sz val="10"/>
      <color indexed="8"/>
      <name val="Arial"/>
      <family val="2"/>
    </font>
    <font>
      <vertAlign val="subscript"/>
      <sz val="11"/>
      <color indexed="8"/>
      <name val="Arial"/>
      <family val="2"/>
    </font>
    <font>
      <b/>
      <sz val="11"/>
      <color indexed="9"/>
      <name val="Arial"/>
      <family val="2"/>
    </font>
    <font>
      <b/>
      <sz val="11"/>
      <color indexed="8"/>
      <name val="Arial"/>
      <family val="2"/>
    </font>
    <font>
      <sz val="11"/>
      <name val="Arial"/>
      <family val="2"/>
    </font>
    <font>
      <b/>
      <sz val="10"/>
      <color indexed="9"/>
      <name val="Arial"/>
      <family val="2"/>
    </font>
    <font>
      <b/>
      <sz val="12"/>
      <color indexed="9"/>
      <name val="Arial"/>
      <family val="2"/>
    </font>
    <font>
      <sz val="11"/>
      <color theme="1"/>
      <name val="ＭＳ Ｐゴシック"/>
      <family val="3"/>
      <charset val="128"/>
      <scheme val="minor"/>
    </font>
    <font>
      <i/>
      <sz val="11"/>
      <color indexed="8"/>
      <name val="Arial"/>
      <family val="2"/>
    </font>
    <font>
      <sz val="11"/>
      <color theme="1"/>
      <name val="Arial"/>
      <family val="2"/>
    </font>
    <font>
      <vertAlign val="subscript"/>
      <sz val="11"/>
      <color theme="1"/>
      <name val="Arial"/>
      <family val="2"/>
    </font>
    <font>
      <i/>
      <sz val="11"/>
      <color theme="1"/>
      <name val="Arial"/>
      <family val="2"/>
    </font>
    <font>
      <b/>
      <sz val="11"/>
      <color theme="1"/>
      <name val="Arial"/>
      <family val="2"/>
    </font>
    <font>
      <vertAlign val="superscript"/>
      <sz val="11"/>
      <color theme="1"/>
      <name val="Arial"/>
      <family val="2"/>
    </font>
    <font>
      <sz val="6"/>
      <name val="ＭＳ Ｐゴシック"/>
      <family val="3"/>
      <charset val="128"/>
      <scheme val="minor"/>
    </font>
    <font>
      <sz val="11"/>
      <color theme="0"/>
      <name val="Arial"/>
      <family val="2"/>
    </font>
    <font>
      <b/>
      <sz val="11"/>
      <color theme="0"/>
      <name val="Arial"/>
      <family val="2"/>
    </font>
    <font>
      <b/>
      <i/>
      <sz val="11"/>
      <color theme="0"/>
      <name val="Arial"/>
      <family val="2"/>
    </font>
    <font>
      <sz val="11"/>
      <color rgb="FF000000"/>
      <name val="Arial"/>
      <family val="2"/>
    </font>
    <font>
      <vertAlign val="subscript"/>
      <sz val="11"/>
      <name val="Arial"/>
      <family val="2"/>
    </font>
    <font>
      <i/>
      <sz val="11"/>
      <name val="Arial"/>
      <family val="2"/>
    </font>
    <font>
      <b/>
      <i/>
      <sz val="11"/>
      <color indexed="8"/>
      <name val="Arial"/>
      <family val="2"/>
    </font>
    <font>
      <b/>
      <vertAlign val="subscript"/>
      <sz val="11"/>
      <color indexed="8"/>
      <name val="Arial"/>
      <family val="2"/>
    </font>
    <font>
      <b/>
      <vertAlign val="subscript"/>
      <sz val="11"/>
      <color indexed="9"/>
      <name val="Arial"/>
      <family val="2"/>
    </font>
    <font>
      <sz val="11"/>
      <color indexed="10"/>
      <name val="Arial"/>
      <family val="2"/>
    </font>
    <font>
      <sz val="6"/>
      <name val="ＭＳ Ｐゴシック"/>
      <family val="2"/>
      <charset val="128"/>
      <scheme val="minor"/>
    </font>
    <font>
      <vertAlign val="superscript"/>
      <sz val="11"/>
      <name val="Arial"/>
      <family val="2"/>
    </font>
    <font>
      <b/>
      <sz val="11"/>
      <name val="Arial"/>
      <family val="2"/>
    </font>
    <font>
      <sz val="14"/>
      <name val="AngsanaUPC"/>
      <family val="1"/>
    </font>
    <font>
      <sz val="11"/>
      <name val="ＭＳ Ｐゴシック"/>
      <family val="3"/>
      <charset val="128"/>
    </font>
    <font>
      <sz val="11"/>
      <color rgb="FFFF0000"/>
      <name val="Arial"/>
      <family val="2"/>
    </font>
    <font>
      <b/>
      <i/>
      <sz val="11"/>
      <color indexed="9"/>
      <name val="Arial"/>
      <family val="2"/>
    </font>
    <font>
      <sz val="11"/>
      <name val="Arial Unicode MS"/>
      <family val="3"/>
      <charset val="128"/>
    </font>
  </fonts>
  <fills count="12">
    <fill>
      <patternFill patternType="none"/>
    </fill>
    <fill>
      <patternFill patternType="gray125"/>
    </fill>
    <fill>
      <patternFill patternType="solid">
        <fgColor indexed="9"/>
        <bgColor indexed="64"/>
      </patternFill>
    </fill>
    <fill>
      <patternFill patternType="solid">
        <fgColor theme="9" tint="0.59999389629810485"/>
        <bgColor indexed="65"/>
      </patternFill>
    </fill>
    <fill>
      <patternFill patternType="solid">
        <fgColor theme="3" tint="-0.499984740745262"/>
        <bgColor indexed="64"/>
      </patternFill>
    </fill>
    <fill>
      <patternFill patternType="solid">
        <fgColor theme="3" tint="-0.24994659260841701"/>
        <bgColor indexed="64"/>
      </patternFill>
    </fill>
    <fill>
      <patternFill patternType="solid">
        <fgColor theme="3" tint="0.79998168889431442"/>
        <bgColor indexed="64"/>
      </patternFill>
    </fill>
    <fill>
      <patternFill patternType="solid">
        <fgColor theme="3" tint="0.59996337778862885"/>
        <bgColor indexed="64"/>
      </patternFill>
    </fill>
    <fill>
      <patternFill patternType="solid">
        <fgColor theme="5" tint="0.79998168889431442"/>
        <bgColor indexed="64"/>
      </patternFill>
    </fill>
    <fill>
      <patternFill patternType="solid">
        <fgColor rgb="FFC5D9F1"/>
        <bgColor indexed="64"/>
      </patternFill>
    </fill>
    <fill>
      <patternFill patternType="solid">
        <fgColor rgb="FF16365C"/>
        <bgColor indexed="64"/>
      </patternFill>
    </fill>
    <fill>
      <patternFill patternType="solid">
        <fgColor rgb="FFF2DCDB"/>
        <bgColor indexed="64"/>
      </patternFill>
    </fill>
  </fills>
  <borders count="36">
    <border>
      <left/>
      <right/>
      <top/>
      <bottom/>
      <diagonal/>
    </border>
    <border>
      <left style="thin">
        <color indexed="23"/>
      </left>
      <right style="thin">
        <color indexed="23"/>
      </right>
      <top style="thin">
        <color indexed="23"/>
      </top>
      <bottom style="thin">
        <color indexed="23"/>
      </bottom>
      <diagonal/>
    </border>
    <border>
      <left/>
      <right style="thin">
        <color indexed="23"/>
      </right>
      <top style="thin">
        <color indexed="23"/>
      </top>
      <bottom style="thin">
        <color indexed="23"/>
      </bottom>
      <diagonal/>
    </border>
    <border>
      <left style="thin">
        <color indexed="23"/>
      </left>
      <right style="thin">
        <color indexed="23"/>
      </right>
      <top style="thin">
        <color indexed="23"/>
      </top>
      <bottom/>
      <diagonal/>
    </border>
    <border>
      <left style="medium">
        <color rgb="FFFF0000"/>
      </left>
      <right style="thin">
        <color indexed="23"/>
      </right>
      <top style="medium">
        <color rgb="FFFF0000"/>
      </top>
      <bottom style="medium">
        <color rgb="FFFF0000"/>
      </bottom>
      <diagonal/>
    </border>
    <border>
      <left style="thin">
        <color indexed="23"/>
      </left>
      <right style="medium">
        <color rgb="FFFF0000"/>
      </right>
      <top style="medium">
        <color rgb="FFFF0000"/>
      </top>
      <bottom style="medium">
        <color rgb="FFFF0000"/>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top style="thin">
        <color theme="1" tint="0.34998626667073579"/>
      </top>
      <bottom style="thin">
        <color theme="1" tint="0.34998626667073579"/>
      </bottom>
      <diagonal/>
    </border>
    <border>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style="thin">
        <color theme="1" tint="0.34998626667073579"/>
      </right>
      <top/>
      <bottom style="thin">
        <color theme="1" tint="0.34998626667073579"/>
      </bottom>
      <diagonal/>
    </border>
    <border>
      <left style="thin">
        <color theme="1" tint="0.34998626667073579"/>
      </left>
      <right style="thin">
        <color theme="1" tint="0.34998626667073579"/>
      </right>
      <top/>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style="medium">
        <color rgb="FFFF0000"/>
      </left>
      <right style="medium">
        <color rgb="FFFF0000"/>
      </right>
      <top style="medium">
        <color rgb="FFFF0000"/>
      </top>
      <bottom style="medium">
        <color rgb="FFFF0000"/>
      </bottom>
      <diagonal/>
    </border>
    <border>
      <left style="medium">
        <color rgb="FFFF0000"/>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theme="1" tint="0.34998626667073579"/>
      </left>
      <right/>
      <top style="thin">
        <color theme="1" tint="0.34998626667073579"/>
      </top>
      <bottom/>
      <diagonal/>
    </border>
    <border>
      <left/>
      <right style="thin">
        <color indexed="23"/>
      </right>
      <top style="thin">
        <color theme="1" tint="0.34998626667073579"/>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theme="1" tint="0.34998626667073579"/>
      </top>
      <bottom style="thin">
        <color theme="1" tint="0.34998626667073579"/>
      </bottom>
      <diagonal/>
    </border>
    <border>
      <left style="thin">
        <color indexed="23"/>
      </left>
      <right/>
      <top style="thin">
        <color indexed="23"/>
      </top>
      <bottom style="medium">
        <color indexed="10"/>
      </bottom>
      <diagonal/>
    </border>
    <border>
      <left/>
      <right style="thin">
        <color indexed="23"/>
      </right>
      <top style="thin">
        <color indexed="23"/>
      </top>
      <bottom style="medium">
        <color indexed="10"/>
      </bottom>
      <diagonal/>
    </border>
    <border>
      <left style="medium">
        <color indexed="10"/>
      </left>
      <right/>
      <top style="medium">
        <color indexed="10"/>
      </top>
      <bottom style="medium">
        <color indexed="10"/>
      </bottom>
      <diagonal/>
    </border>
    <border>
      <left/>
      <right style="medium">
        <color indexed="10"/>
      </right>
      <top style="medium">
        <color indexed="10"/>
      </top>
      <bottom style="medium">
        <color indexed="10"/>
      </bottom>
      <diagonal/>
    </border>
    <border>
      <left style="thin">
        <color theme="1" tint="0.34998626667073579"/>
      </left>
      <right style="thin">
        <color indexed="23"/>
      </right>
      <top style="thin">
        <color indexed="23"/>
      </top>
      <bottom/>
      <diagonal/>
    </border>
    <border>
      <left style="thin">
        <color indexed="23"/>
      </left>
      <right style="thin">
        <color theme="1" tint="0.34998626667073579"/>
      </right>
      <top style="thin">
        <color indexed="23"/>
      </top>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diagonal/>
    </border>
    <border>
      <left/>
      <right style="thin">
        <color indexed="23"/>
      </right>
      <top style="thin">
        <color indexed="23"/>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1" fillId="3" borderId="0" applyNumberFormat="0" applyBorder="0" applyAlignment="0" applyProtection="0">
      <alignment vertical="center"/>
    </xf>
    <xf numFmtId="186" fontId="32" fillId="0" borderId="0" applyFont="0" applyFill="0" applyBorder="0" applyAlignment="0" applyProtection="0"/>
  </cellStyleXfs>
  <cellXfs count="334">
    <xf numFmtId="0" fontId="0" fillId="0" borderId="0" xfId="0">
      <alignment vertical="center"/>
    </xf>
    <xf numFmtId="0" fontId="3" fillId="0" borderId="0" xfId="0" applyFont="1">
      <alignment vertical="center"/>
    </xf>
    <xf numFmtId="0" fontId="3" fillId="0" borderId="0" xfId="0" applyFont="1" applyFill="1" applyBorder="1">
      <alignment vertical="center"/>
    </xf>
    <xf numFmtId="0" fontId="3" fillId="0" borderId="0" xfId="0" applyFont="1" applyFill="1" applyBorder="1" applyAlignment="1">
      <alignment horizontal="center" vertical="center"/>
    </xf>
    <xf numFmtId="0" fontId="3" fillId="0" borderId="0" xfId="0" applyFont="1" applyBorder="1">
      <alignment vertical="center"/>
    </xf>
    <xf numFmtId="0" fontId="3" fillId="0" borderId="0" xfId="0" applyFont="1" applyAlignment="1">
      <alignment horizontal="center" vertical="center"/>
    </xf>
    <xf numFmtId="0" fontId="4" fillId="0" borderId="0" xfId="0" applyFont="1" applyFill="1" applyBorder="1" applyAlignment="1">
      <alignment horizontal="center" vertical="center"/>
    </xf>
    <xf numFmtId="0" fontId="4" fillId="0" borderId="0" xfId="0" applyFont="1" applyFill="1" applyBorder="1">
      <alignment vertical="center"/>
    </xf>
    <xf numFmtId="0" fontId="8" fillId="0" borderId="0" xfId="0" applyFont="1" applyFill="1" applyBorder="1">
      <alignment vertical="center"/>
    </xf>
    <xf numFmtId="0" fontId="8" fillId="0" borderId="0" xfId="0" applyFont="1" applyFill="1" applyBorder="1" applyAlignment="1">
      <alignment horizontal="left" vertical="center"/>
    </xf>
    <xf numFmtId="0" fontId="9" fillId="0" borderId="0" xfId="0" applyFont="1">
      <alignment vertical="center"/>
    </xf>
    <xf numFmtId="0" fontId="3" fillId="0" borderId="0" xfId="0" applyFont="1" applyAlignment="1">
      <alignment horizontal="right" vertical="center"/>
    </xf>
    <xf numFmtId="0" fontId="3" fillId="5" borderId="6" xfId="0" applyFont="1" applyFill="1" applyBorder="1">
      <alignment vertical="center"/>
    </xf>
    <xf numFmtId="0" fontId="6" fillId="5" borderId="6" xfId="0" applyFont="1" applyFill="1" applyBorder="1">
      <alignment vertical="center"/>
    </xf>
    <xf numFmtId="0" fontId="6" fillId="5" borderId="6" xfId="0" applyFont="1" applyFill="1" applyBorder="1" applyAlignment="1">
      <alignment horizontal="center" vertical="center"/>
    </xf>
    <xf numFmtId="0" fontId="6" fillId="5" borderId="6" xfId="0" applyFont="1" applyFill="1" applyBorder="1" applyAlignment="1">
      <alignment horizontal="center" vertical="center" shrinkToFit="1"/>
    </xf>
    <xf numFmtId="0" fontId="3" fillId="7" borderId="6" xfId="0" applyFont="1" applyFill="1" applyBorder="1">
      <alignment vertical="center"/>
    </xf>
    <xf numFmtId="0" fontId="3" fillId="0" borderId="6" xfId="0" applyFont="1" applyBorder="1">
      <alignment vertical="center"/>
    </xf>
    <xf numFmtId="0" fontId="3" fillId="0" borderId="6" xfId="0" applyFont="1" applyFill="1" applyBorder="1" applyAlignment="1">
      <alignment horizontal="center" vertical="center"/>
    </xf>
    <xf numFmtId="0" fontId="3" fillId="0" borderId="6" xfId="0" applyFont="1" applyBorder="1" applyAlignment="1">
      <alignment horizontal="center" vertical="center"/>
    </xf>
    <xf numFmtId="0" fontId="3" fillId="7" borderId="6" xfId="0" applyFont="1" applyFill="1" applyBorder="1" applyAlignment="1">
      <alignment vertical="center"/>
    </xf>
    <xf numFmtId="0" fontId="6" fillId="5" borderId="10" xfId="0" applyFont="1" applyFill="1" applyBorder="1">
      <alignment vertical="center"/>
    </xf>
    <xf numFmtId="0" fontId="3" fillId="5" borderId="11" xfId="0" applyFont="1" applyFill="1" applyBorder="1">
      <alignment vertical="center"/>
    </xf>
    <xf numFmtId="0" fontId="3" fillId="5" borderId="12" xfId="0" applyFont="1" applyFill="1" applyBorder="1">
      <alignment vertical="center"/>
    </xf>
    <xf numFmtId="0" fontId="3" fillId="7" borderId="10" xfId="0" applyFont="1" applyFill="1" applyBorder="1" applyAlignment="1">
      <alignment vertical="center"/>
    </xf>
    <xf numFmtId="0" fontId="3" fillId="7" borderId="12" xfId="0" applyFont="1" applyFill="1" applyBorder="1">
      <alignment vertical="center"/>
    </xf>
    <xf numFmtId="0" fontId="3" fillId="7" borderId="11" xfId="0" applyFont="1" applyFill="1" applyBorder="1">
      <alignment vertical="center"/>
    </xf>
    <xf numFmtId="0" fontId="3" fillId="7" borderId="10" xfId="0" applyFont="1" applyFill="1" applyBorder="1">
      <alignment vertical="center"/>
    </xf>
    <xf numFmtId="0" fontId="3" fillId="6" borderId="7" xfId="0" applyFont="1" applyFill="1" applyBorder="1">
      <alignment vertical="center"/>
    </xf>
    <xf numFmtId="0" fontId="4" fillId="6" borderId="9" xfId="0" applyFont="1" applyFill="1" applyBorder="1">
      <alignment vertical="center"/>
    </xf>
    <xf numFmtId="0" fontId="4" fillId="6" borderId="8" xfId="0" applyFont="1" applyFill="1" applyBorder="1">
      <alignment vertical="center"/>
    </xf>
    <xf numFmtId="0" fontId="3" fillId="6" borderId="8" xfId="0" applyFont="1" applyFill="1" applyBorder="1">
      <alignment vertical="center"/>
    </xf>
    <xf numFmtId="0" fontId="3" fillId="6" borderId="9" xfId="0" applyFont="1" applyFill="1" applyBorder="1">
      <alignment vertical="center"/>
    </xf>
    <xf numFmtId="0" fontId="3" fillId="8" borderId="6" xfId="0" applyFont="1" applyFill="1" applyBorder="1" applyAlignment="1">
      <alignment horizontal="center" vertical="center"/>
    </xf>
    <xf numFmtId="0" fontId="13" fillId="0" borderId="1" xfId="0" applyFont="1" applyFill="1" applyBorder="1" applyAlignment="1" applyProtection="1">
      <alignment vertical="center" wrapText="1"/>
      <protection locked="0"/>
    </xf>
    <xf numFmtId="0" fontId="13" fillId="2" borderId="1" xfId="0" applyFont="1" applyFill="1" applyBorder="1" applyAlignment="1" applyProtection="1">
      <alignment vertical="center" wrapText="1"/>
      <protection locked="0"/>
    </xf>
    <xf numFmtId="0" fontId="8" fillId="8" borderId="6" xfId="0" applyFont="1" applyFill="1" applyBorder="1">
      <alignment vertical="center"/>
    </xf>
    <xf numFmtId="0" fontId="3" fillId="0" borderId="7" xfId="0" applyFont="1" applyBorder="1" applyAlignment="1">
      <alignment horizontal="center" vertical="center"/>
    </xf>
    <xf numFmtId="0" fontId="3" fillId="0" borderId="9" xfId="0" applyFont="1" applyBorder="1">
      <alignment vertical="center"/>
    </xf>
    <xf numFmtId="0" fontId="6" fillId="5" borderId="10" xfId="0" applyFont="1" applyFill="1" applyBorder="1" applyAlignment="1">
      <alignment horizontal="center" vertical="center"/>
    </xf>
    <xf numFmtId="0" fontId="6" fillId="5" borderId="11" xfId="0" applyFont="1" applyFill="1" applyBorder="1">
      <alignment vertical="center"/>
    </xf>
    <xf numFmtId="176" fontId="13" fillId="0" borderId="6" xfId="0" applyNumberFormat="1" applyFont="1" applyFill="1" applyBorder="1" applyProtection="1">
      <alignment vertical="center"/>
      <protection locked="0"/>
    </xf>
    <xf numFmtId="0" fontId="3" fillId="0" borderId="0" xfId="0" applyFont="1">
      <alignment vertical="center"/>
    </xf>
    <xf numFmtId="0" fontId="3" fillId="0" borderId="0" xfId="0" applyFont="1" applyFill="1" applyBorder="1">
      <alignment vertical="center"/>
    </xf>
    <xf numFmtId="0" fontId="3" fillId="0" borderId="0" xfId="0" applyFont="1" applyBorder="1">
      <alignment vertical="center"/>
    </xf>
    <xf numFmtId="0" fontId="3" fillId="0" borderId="0" xfId="0" applyFont="1" applyAlignment="1">
      <alignment horizontal="center" vertical="center"/>
    </xf>
    <xf numFmtId="0" fontId="8" fillId="0" borderId="0" xfId="0" applyFont="1" applyFill="1" applyBorder="1">
      <alignment vertical="center"/>
    </xf>
    <xf numFmtId="0" fontId="8" fillId="0" borderId="0" xfId="0" applyFont="1" applyFill="1" applyBorder="1" applyAlignment="1">
      <alignment horizontal="left" vertical="center"/>
    </xf>
    <xf numFmtId="0" fontId="3" fillId="0" borderId="0" xfId="0" applyFont="1" applyAlignment="1">
      <alignment horizontal="right" vertical="center"/>
    </xf>
    <xf numFmtId="0" fontId="6" fillId="5" borderId="6" xfId="0" applyFont="1" applyFill="1" applyBorder="1">
      <alignment vertical="center"/>
    </xf>
    <xf numFmtId="0" fontId="3" fillId="5" borderId="6" xfId="0" applyFont="1" applyFill="1" applyBorder="1">
      <alignment vertical="center"/>
    </xf>
    <xf numFmtId="0" fontId="6" fillId="5" borderId="6" xfId="0" applyFont="1" applyFill="1" applyBorder="1" applyAlignment="1">
      <alignment horizontal="center" vertical="center"/>
    </xf>
    <xf numFmtId="0" fontId="6" fillId="5" borderId="6" xfId="0" applyFont="1" applyFill="1" applyBorder="1" applyAlignment="1">
      <alignment horizontal="center" vertical="center" shrinkToFit="1"/>
    </xf>
    <xf numFmtId="0" fontId="3" fillId="7" borderId="6" xfId="0" applyFont="1" applyFill="1" applyBorder="1">
      <alignment vertical="center"/>
    </xf>
    <xf numFmtId="0" fontId="3" fillId="0" borderId="6" xfId="0" applyFont="1" applyFill="1" applyBorder="1" applyAlignment="1">
      <alignment horizontal="center" vertical="center"/>
    </xf>
    <xf numFmtId="0" fontId="3" fillId="7" borderId="6" xfId="0" applyFont="1" applyFill="1" applyBorder="1" applyAlignment="1">
      <alignment vertical="center"/>
    </xf>
    <xf numFmtId="0" fontId="3" fillId="0" borderId="6" xfId="0" applyFont="1" applyBorder="1" applyAlignment="1">
      <alignment horizontal="center" vertical="center"/>
    </xf>
    <xf numFmtId="0" fontId="6" fillId="5" borderId="10" xfId="0" applyFont="1" applyFill="1" applyBorder="1">
      <alignment vertical="center"/>
    </xf>
    <xf numFmtId="0" fontId="3" fillId="5" borderId="12" xfId="0" applyFont="1" applyFill="1" applyBorder="1">
      <alignment vertical="center"/>
    </xf>
    <xf numFmtId="0" fontId="3" fillId="5" borderId="11" xfId="0" applyFont="1" applyFill="1" applyBorder="1">
      <alignment vertical="center"/>
    </xf>
    <xf numFmtId="0" fontId="3" fillId="7" borderId="10" xfId="0" applyFont="1" applyFill="1" applyBorder="1" applyAlignment="1">
      <alignment vertical="center"/>
    </xf>
    <xf numFmtId="0" fontId="3" fillId="7" borderId="12" xfId="0" applyFont="1" applyFill="1" applyBorder="1">
      <alignment vertical="center"/>
    </xf>
    <xf numFmtId="0" fontId="3" fillId="7" borderId="11" xfId="0" applyFont="1" applyFill="1" applyBorder="1">
      <alignment vertical="center"/>
    </xf>
    <xf numFmtId="0" fontId="3" fillId="0" borderId="9" xfId="0" applyFont="1" applyBorder="1">
      <alignment vertical="center"/>
    </xf>
    <xf numFmtId="0" fontId="6" fillId="5" borderId="10" xfId="0" applyFont="1" applyFill="1" applyBorder="1" applyAlignment="1">
      <alignment horizontal="center" vertical="center"/>
    </xf>
    <xf numFmtId="0" fontId="8" fillId="0" borderId="6" xfId="0" applyFont="1" applyFill="1" applyBorder="1" applyAlignment="1" applyProtection="1">
      <alignment vertical="center" wrapText="1"/>
      <protection locked="0"/>
    </xf>
    <xf numFmtId="0" fontId="0" fillId="0" borderId="0" xfId="0" applyProtection="1">
      <alignment vertical="center"/>
    </xf>
    <xf numFmtId="0" fontId="13" fillId="0" borderId="0" xfId="0" applyFont="1" applyAlignment="1" applyProtection="1">
      <alignment horizontal="right" vertical="center"/>
    </xf>
    <xf numFmtId="0" fontId="6" fillId="5" borderId="6" xfId="0" applyFont="1" applyFill="1" applyBorder="1" applyAlignment="1" applyProtection="1">
      <alignment horizontal="center" vertical="center" wrapText="1"/>
    </xf>
    <xf numFmtId="0" fontId="19" fillId="0" borderId="0" xfId="0" applyFont="1" applyProtection="1">
      <alignment vertical="center"/>
    </xf>
    <xf numFmtId="0" fontId="13" fillId="0" borderId="0" xfId="0" applyFont="1" applyProtection="1">
      <alignment vertical="center"/>
    </xf>
    <xf numFmtId="0" fontId="20" fillId="10" borderId="6" xfId="0" applyFont="1" applyFill="1" applyBorder="1" applyProtection="1">
      <alignment vertical="center"/>
    </xf>
    <xf numFmtId="0" fontId="16" fillId="0" borderId="0" xfId="0" applyFont="1" applyProtection="1">
      <alignment vertical="center"/>
    </xf>
    <xf numFmtId="0" fontId="19" fillId="10" borderId="6" xfId="0" applyFont="1" applyFill="1" applyBorder="1" applyAlignment="1" applyProtection="1">
      <alignment vertical="center" wrapText="1"/>
    </xf>
    <xf numFmtId="0" fontId="15" fillId="6" borderId="6" xfId="0" applyFont="1" applyFill="1" applyBorder="1" applyAlignment="1" applyProtection="1">
      <alignment vertical="center" wrapText="1"/>
    </xf>
    <xf numFmtId="0" fontId="13" fillId="6" borderId="6" xfId="0" applyFont="1" applyFill="1" applyBorder="1" applyAlignment="1" applyProtection="1">
      <alignment horizontal="left" vertical="center" wrapText="1"/>
    </xf>
    <xf numFmtId="0" fontId="13" fillId="6" borderId="1" xfId="0" applyFont="1" applyFill="1" applyBorder="1" applyAlignment="1" applyProtection="1">
      <alignment vertical="center" wrapText="1"/>
    </xf>
    <xf numFmtId="0" fontId="8" fillId="6" borderId="1" xfId="0" applyFont="1" applyFill="1" applyBorder="1" applyAlignment="1" applyProtection="1">
      <alignment vertical="center" wrapText="1"/>
    </xf>
    <xf numFmtId="0" fontId="13" fillId="0" borderId="0" xfId="0" applyFont="1" applyAlignment="1" applyProtection="1">
      <alignment vertical="center" wrapText="1"/>
    </xf>
    <xf numFmtId="0" fontId="13" fillId="6" borderId="6" xfId="0" applyFont="1" applyFill="1" applyBorder="1" applyAlignment="1" applyProtection="1">
      <alignment vertical="center" wrapText="1"/>
    </xf>
    <xf numFmtId="0" fontId="13" fillId="6" borderId="10" xfId="0" applyFont="1" applyFill="1" applyBorder="1" applyAlignment="1" applyProtection="1">
      <alignment horizontal="left" vertical="center" wrapText="1"/>
    </xf>
    <xf numFmtId="0" fontId="13" fillId="6" borderId="3" xfId="0" applyFont="1" applyFill="1" applyBorder="1" applyAlignment="1" applyProtection="1">
      <alignment vertical="center" wrapText="1"/>
    </xf>
    <xf numFmtId="0" fontId="13" fillId="6" borderId="1" xfId="0" applyFont="1" applyFill="1" applyBorder="1" applyAlignment="1" applyProtection="1">
      <alignment vertical="center"/>
    </xf>
    <xf numFmtId="0" fontId="13" fillId="6" borderId="1" xfId="0" quotePrefix="1" applyFont="1" applyFill="1" applyBorder="1" applyAlignment="1" applyProtection="1">
      <alignment vertical="center" wrapText="1"/>
    </xf>
    <xf numFmtId="0" fontId="16" fillId="9" borderId="6" xfId="0" applyFont="1" applyFill="1" applyBorder="1" applyAlignment="1" applyProtection="1">
      <alignment horizontal="right" vertical="center"/>
    </xf>
    <xf numFmtId="0" fontId="3" fillId="0" borderId="0" xfId="0" applyFont="1" applyProtection="1">
      <alignment vertical="center"/>
    </xf>
    <xf numFmtId="0" fontId="3" fillId="0" borderId="0" xfId="0" applyFont="1" applyAlignment="1" applyProtection="1">
      <alignment horizontal="right" vertical="center"/>
    </xf>
    <xf numFmtId="0" fontId="10" fillId="4" borderId="0" xfId="0" applyFont="1" applyFill="1" applyAlignment="1" applyProtection="1">
      <alignment vertical="center"/>
    </xf>
    <xf numFmtId="0" fontId="6" fillId="4" borderId="0" xfId="0" applyFont="1" applyFill="1" applyAlignment="1" applyProtection="1">
      <alignment vertical="center"/>
    </xf>
    <xf numFmtId="0" fontId="6" fillId="4" borderId="0" xfId="0" applyFont="1" applyFill="1" applyAlignment="1" applyProtection="1">
      <alignment horizontal="right" vertical="center"/>
    </xf>
    <xf numFmtId="0" fontId="7" fillId="0" borderId="0" xfId="0" applyFont="1" applyFill="1" applyBorder="1" applyProtection="1">
      <alignment vertical="center"/>
    </xf>
    <xf numFmtId="0" fontId="6" fillId="5" borderId="1" xfId="0" applyFont="1" applyFill="1" applyBorder="1" applyAlignment="1" applyProtection="1">
      <alignment horizontal="center" vertical="center" wrapText="1"/>
    </xf>
    <xf numFmtId="0" fontId="3" fillId="0" borderId="0" xfId="0" applyFont="1" applyAlignment="1" applyProtection="1">
      <alignment vertical="center" wrapText="1"/>
    </xf>
    <xf numFmtId="0" fontId="13" fillId="6" borderId="6" xfId="0" quotePrefix="1" applyFont="1" applyFill="1" applyBorder="1" applyAlignment="1" applyProtection="1">
      <alignment horizontal="center" vertical="center"/>
    </xf>
    <xf numFmtId="177" fontId="13" fillId="9" borderId="1" xfId="1" applyNumberFormat="1" applyFont="1" applyFill="1" applyBorder="1" applyAlignment="1" applyProtection="1">
      <alignment horizontal="center" vertical="center"/>
    </xf>
    <xf numFmtId="0" fontId="7" fillId="0" borderId="0" xfId="0" applyFont="1" applyProtection="1">
      <alignment vertical="center"/>
    </xf>
    <xf numFmtId="0" fontId="6" fillId="5" borderId="1" xfId="0" applyFont="1" applyFill="1" applyBorder="1" applyAlignment="1" applyProtection="1">
      <alignment horizontal="center" vertical="center"/>
    </xf>
    <xf numFmtId="0" fontId="3" fillId="6" borderId="2" xfId="0" applyFont="1" applyFill="1" applyBorder="1" applyProtection="1">
      <alignment vertical="center"/>
    </xf>
    <xf numFmtId="0" fontId="3" fillId="0" borderId="0" xfId="0" applyFont="1" applyBorder="1" applyProtection="1">
      <alignment vertical="center"/>
    </xf>
    <xf numFmtId="38" fontId="3" fillId="0" borderId="0" xfId="1" applyFont="1" applyProtection="1">
      <alignment vertical="center"/>
    </xf>
    <xf numFmtId="0" fontId="3" fillId="0" borderId="6" xfId="0" applyFont="1" applyFill="1" applyBorder="1" applyProtection="1">
      <alignment vertical="center"/>
    </xf>
    <xf numFmtId="0" fontId="3" fillId="0" borderId="0" xfId="0" applyFont="1" applyFill="1" applyBorder="1" applyAlignment="1" applyProtection="1">
      <alignment horizontal="left" vertical="center" wrapText="1"/>
    </xf>
    <xf numFmtId="0" fontId="13" fillId="6" borderId="1" xfId="0" applyFont="1" applyFill="1" applyBorder="1" applyAlignment="1" applyProtection="1">
      <alignment vertical="center" wrapText="1"/>
    </xf>
    <xf numFmtId="0" fontId="6" fillId="5" borderId="1" xfId="0" applyFont="1" applyFill="1" applyBorder="1" applyAlignment="1" applyProtection="1">
      <alignment horizontal="center" vertical="center" wrapText="1"/>
    </xf>
    <xf numFmtId="0" fontId="10" fillId="4" borderId="0" xfId="0" applyFont="1" applyFill="1" applyAlignment="1">
      <alignment vertical="center"/>
    </xf>
    <xf numFmtId="0" fontId="6" fillId="5" borderId="1" xfId="0" applyFont="1" applyFill="1" applyBorder="1" applyAlignment="1" applyProtection="1">
      <alignment horizontal="center" vertical="center"/>
    </xf>
    <xf numFmtId="179" fontId="8" fillId="9" borderId="6" xfId="0" applyNumberFormat="1" applyFont="1" applyFill="1" applyBorder="1" applyProtection="1">
      <alignment vertical="center"/>
    </xf>
    <xf numFmtId="181" fontId="22" fillId="9" borderId="6" xfId="0" applyNumberFormat="1" applyFont="1" applyFill="1" applyBorder="1" applyProtection="1">
      <alignment vertical="center"/>
    </xf>
    <xf numFmtId="0" fontId="13" fillId="6" borderId="9" xfId="0" quotePrefix="1" applyFont="1" applyFill="1" applyBorder="1" applyAlignment="1" applyProtection="1">
      <alignment horizontal="center" vertical="center"/>
    </xf>
    <xf numFmtId="0" fontId="3" fillId="0" borderId="1" xfId="0" applyFont="1" applyBorder="1" applyAlignment="1" applyProtection="1">
      <alignment vertical="center" wrapText="1"/>
      <protection locked="0"/>
    </xf>
    <xf numFmtId="177" fontId="13" fillId="6" borderId="1" xfId="1" applyNumberFormat="1" applyFont="1" applyFill="1" applyBorder="1" applyAlignment="1" applyProtection="1">
      <alignment horizontal="center" vertical="center"/>
    </xf>
    <xf numFmtId="182" fontId="3" fillId="8" borderId="6" xfId="0" applyNumberFormat="1" applyFont="1" applyFill="1" applyBorder="1" applyAlignment="1">
      <alignment vertical="center"/>
    </xf>
    <xf numFmtId="0" fontId="8" fillId="0" borderId="0" xfId="0" applyFont="1" applyAlignment="1" applyProtection="1">
      <alignment horizontal="right" vertical="center"/>
    </xf>
    <xf numFmtId="0" fontId="8" fillId="6" borderId="3" xfId="0" applyFont="1" applyFill="1" applyBorder="1" applyAlignment="1" applyProtection="1">
      <alignment vertical="center" wrapText="1"/>
    </xf>
    <xf numFmtId="181" fontId="13" fillId="9" borderId="1" xfId="1" applyNumberFormat="1" applyFont="1" applyFill="1" applyBorder="1" applyProtection="1">
      <alignment vertical="center"/>
    </xf>
    <xf numFmtId="181" fontId="13" fillId="6" borderId="1" xfId="1" applyNumberFormat="1" applyFont="1" applyFill="1" applyBorder="1" applyAlignment="1" applyProtection="1">
      <alignment horizontal="right" vertical="center"/>
    </xf>
    <xf numFmtId="184" fontId="13" fillId="0" borderId="6" xfId="1" applyNumberFormat="1" applyFont="1" applyBorder="1" applyProtection="1">
      <alignment vertical="center"/>
      <protection locked="0"/>
    </xf>
    <xf numFmtId="184" fontId="22" fillId="9" borderId="6" xfId="0" applyNumberFormat="1" applyFont="1" applyFill="1" applyBorder="1" applyProtection="1">
      <alignment vertical="center"/>
    </xf>
    <xf numFmtId="181" fontId="22" fillId="9" borderId="6" xfId="1" applyNumberFormat="1" applyFont="1" applyFill="1" applyBorder="1" applyProtection="1">
      <alignment vertical="center"/>
    </xf>
    <xf numFmtId="184" fontId="13" fillId="0" borderId="6" xfId="0" applyNumberFormat="1" applyFont="1" applyFill="1" applyBorder="1" applyProtection="1">
      <alignment vertical="center"/>
      <protection locked="0"/>
    </xf>
    <xf numFmtId="177" fontId="13" fillId="0" borderId="6" xfId="0" applyNumberFormat="1" applyFont="1" applyFill="1" applyBorder="1" applyProtection="1">
      <alignment vertical="center"/>
      <protection locked="0"/>
    </xf>
    <xf numFmtId="184" fontId="22" fillId="9" borderId="6" xfId="0" applyNumberFormat="1" applyFont="1" applyFill="1" applyBorder="1" applyAlignment="1" applyProtection="1">
      <alignment horizontal="right" vertical="center"/>
    </xf>
    <xf numFmtId="184" fontId="13" fillId="9" borderId="6" xfId="0" applyNumberFormat="1" applyFont="1" applyFill="1" applyBorder="1" applyProtection="1">
      <alignment vertical="center"/>
    </xf>
    <xf numFmtId="184" fontId="13" fillId="6" borderId="6" xfId="0" applyNumberFormat="1" applyFont="1" applyFill="1" applyBorder="1" applyProtection="1">
      <alignment vertical="center"/>
    </xf>
    <xf numFmtId="177" fontId="13" fillId="6" borderId="6" xfId="0" applyNumberFormat="1" applyFont="1" applyFill="1" applyBorder="1" applyProtection="1">
      <alignment vertical="center"/>
    </xf>
    <xf numFmtId="185" fontId="13" fillId="6" borderId="6" xfId="0" applyNumberFormat="1" applyFont="1" applyFill="1" applyBorder="1" applyProtection="1">
      <alignment vertical="center"/>
    </xf>
    <xf numFmtId="184" fontId="3" fillId="0" borderId="15" xfId="0" applyNumberFormat="1" applyFont="1" applyBorder="1">
      <alignment vertical="center"/>
    </xf>
    <xf numFmtId="184" fontId="3" fillId="0" borderId="11" xfId="0" applyNumberFormat="1" applyFont="1" applyFill="1" applyBorder="1">
      <alignment vertical="center"/>
    </xf>
    <xf numFmtId="0" fontId="8" fillId="2" borderId="1" xfId="0" applyFont="1" applyFill="1" applyBorder="1" applyAlignment="1" applyProtection="1">
      <alignment vertical="center" wrapText="1"/>
      <protection locked="0"/>
    </xf>
    <xf numFmtId="180" fontId="13" fillId="2" borderId="1" xfId="1" applyNumberFormat="1" applyFont="1" applyFill="1" applyBorder="1" applyAlignment="1" applyProtection="1">
      <alignment horizontal="right" vertical="center"/>
      <protection locked="0"/>
    </xf>
    <xf numFmtId="0" fontId="13" fillId="0" borderId="6" xfId="0" applyFont="1" applyBorder="1" applyAlignment="1" applyProtection="1">
      <alignment horizontal="center" vertical="center"/>
      <protection locked="0"/>
    </xf>
    <xf numFmtId="0" fontId="13" fillId="6" borderId="1" xfId="0" applyFont="1" applyFill="1" applyBorder="1" applyAlignment="1" applyProtection="1">
      <alignment vertical="center" wrapText="1"/>
    </xf>
    <xf numFmtId="0" fontId="8" fillId="6" borderId="1" xfId="0" applyFont="1" applyFill="1" applyBorder="1" applyAlignment="1" applyProtection="1">
      <alignment vertical="center" wrapText="1"/>
    </xf>
    <xf numFmtId="0" fontId="19" fillId="10" borderId="6" xfId="0" applyFont="1" applyFill="1" applyBorder="1" applyAlignment="1" applyProtection="1">
      <alignment vertical="center" wrapText="1"/>
    </xf>
    <xf numFmtId="184" fontId="13" fillId="2" borderId="1" xfId="1" applyNumberFormat="1" applyFont="1" applyFill="1" applyBorder="1" applyAlignment="1" applyProtection="1">
      <alignment horizontal="center" vertical="center"/>
      <protection locked="0"/>
    </xf>
    <xf numFmtId="181" fontId="13" fillId="2" borderId="1" xfId="1" applyNumberFormat="1" applyFont="1" applyFill="1" applyBorder="1" applyAlignment="1" applyProtection="1">
      <alignment horizontal="center" vertical="center"/>
      <protection locked="0"/>
    </xf>
    <xf numFmtId="178" fontId="13" fillId="0" borderId="1" xfId="0" applyNumberFormat="1" applyFont="1" applyFill="1" applyBorder="1" applyAlignment="1" applyProtection="1">
      <alignment horizontal="center" vertical="center"/>
      <protection locked="0"/>
    </xf>
    <xf numFmtId="183" fontId="13" fillId="0" borderId="1" xfId="0" applyNumberFormat="1" applyFont="1" applyFill="1" applyBorder="1" applyAlignment="1" applyProtection="1">
      <alignment horizontal="center" vertical="center"/>
      <protection locked="0"/>
    </xf>
    <xf numFmtId="184" fontId="22" fillId="9" borderId="6" xfId="1" applyNumberFormat="1" applyFont="1" applyFill="1" applyBorder="1" applyAlignment="1" applyProtection="1">
      <alignment horizontal="center" vertical="center"/>
    </xf>
    <xf numFmtId="184" fontId="22" fillId="9" borderId="6" xfId="0" applyNumberFormat="1" applyFont="1" applyFill="1" applyBorder="1" applyAlignment="1" applyProtection="1">
      <alignment horizontal="center" vertical="center"/>
    </xf>
    <xf numFmtId="0" fontId="13" fillId="9" borderId="6" xfId="0" applyFont="1" applyFill="1" applyBorder="1" applyAlignment="1" applyProtection="1">
      <alignment horizontal="center" vertical="center"/>
    </xf>
    <xf numFmtId="181" fontId="22" fillId="9" borderId="6" xfId="0" applyNumberFormat="1" applyFont="1" applyFill="1" applyBorder="1" applyAlignment="1" applyProtection="1">
      <alignment horizontal="center" vertical="center"/>
    </xf>
    <xf numFmtId="178" fontId="22" fillId="9" borderId="6" xfId="0" applyNumberFormat="1" applyFont="1" applyFill="1" applyBorder="1" applyAlignment="1" applyProtection="1">
      <alignment horizontal="center" vertical="center"/>
    </xf>
    <xf numFmtId="179" fontId="22" fillId="9" borderId="6" xfId="0" applyNumberFormat="1" applyFont="1" applyFill="1" applyBorder="1" applyAlignment="1" applyProtection="1">
      <alignment horizontal="center" vertical="center"/>
    </xf>
    <xf numFmtId="180" fontId="22" fillId="9" borderId="6" xfId="0" applyNumberFormat="1" applyFont="1" applyFill="1" applyBorder="1" applyAlignment="1" applyProtection="1">
      <alignment horizontal="center" vertical="center"/>
    </xf>
    <xf numFmtId="178" fontId="13" fillId="6" borderId="1" xfId="0" applyNumberFormat="1" applyFont="1" applyFill="1" applyBorder="1" applyAlignment="1" applyProtection="1">
      <alignment horizontal="center" vertical="center"/>
    </xf>
    <xf numFmtId="183" fontId="13" fillId="6" borderId="1" xfId="0" applyNumberFormat="1" applyFont="1" applyFill="1" applyBorder="1" applyAlignment="1" applyProtection="1">
      <alignment horizontal="center" vertical="center"/>
    </xf>
    <xf numFmtId="187" fontId="13" fillId="0" borderId="20" xfId="3" applyNumberFormat="1" applyFont="1" applyFill="1" applyBorder="1" applyAlignment="1" applyProtection="1">
      <alignment horizontal="center"/>
      <protection locked="0"/>
    </xf>
    <xf numFmtId="184" fontId="13" fillId="0" borderId="21" xfId="1" applyNumberFormat="1" applyFont="1" applyBorder="1" applyProtection="1">
      <alignment vertical="center"/>
      <protection locked="0"/>
    </xf>
    <xf numFmtId="184" fontId="22" fillId="9" borderId="9" xfId="1" applyNumberFormat="1" applyFont="1" applyFill="1" applyBorder="1" applyAlignment="1" applyProtection="1">
      <alignment horizontal="center" vertical="center"/>
    </xf>
    <xf numFmtId="181" fontId="13" fillId="6" borderId="1" xfId="1" applyNumberFormat="1" applyFont="1" applyFill="1" applyBorder="1" applyAlignment="1" applyProtection="1">
      <alignment horizontal="center" vertical="center"/>
    </xf>
    <xf numFmtId="0" fontId="13" fillId="0" borderId="7" xfId="0" applyFont="1" applyBorder="1" applyAlignment="1" applyProtection="1">
      <alignment horizontal="center" vertical="center"/>
      <protection locked="0"/>
    </xf>
    <xf numFmtId="184" fontId="8" fillId="2" borderId="1" xfId="1" applyNumberFormat="1" applyFont="1" applyFill="1" applyBorder="1" applyAlignment="1" applyProtection="1">
      <alignment horizontal="center" vertical="center"/>
      <protection locked="0"/>
    </xf>
    <xf numFmtId="0" fontId="8" fillId="6" borderId="1" xfId="0" applyFont="1" applyFill="1" applyBorder="1" applyAlignment="1" applyProtection="1">
      <alignment vertical="center" wrapText="1"/>
    </xf>
    <xf numFmtId="0" fontId="6" fillId="5" borderId="1" xfId="0" applyFont="1" applyFill="1" applyBorder="1" applyAlignment="1" applyProtection="1">
      <alignment horizontal="center" vertical="center" wrapText="1"/>
    </xf>
    <xf numFmtId="0" fontId="3" fillId="0" borderId="6" xfId="0" applyFont="1" applyFill="1" applyBorder="1" applyAlignment="1" applyProtection="1">
      <alignment vertical="center" wrapText="1"/>
    </xf>
    <xf numFmtId="0" fontId="6" fillId="5" borderId="1" xfId="0" applyFont="1" applyFill="1" applyBorder="1" applyAlignment="1" applyProtection="1">
      <alignment horizontal="center" vertical="center" wrapText="1"/>
    </xf>
    <xf numFmtId="0" fontId="6" fillId="5" borderId="3" xfId="0" applyFont="1" applyFill="1" applyBorder="1" applyAlignment="1" applyProtection="1">
      <alignment horizontal="center" vertical="center"/>
    </xf>
    <xf numFmtId="177" fontId="28" fillId="2" borderId="4" xfId="1" applyNumberFormat="1" applyFont="1" applyFill="1" applyBorder="1" applyAlignment="1" applyProtection="1">
      <alignment horizontal="right" vertical="center"/>
    </xf>
    <xf numFmtId="177" fontId="28" fillId="2" borderId="5" xfId="1" applyNumberFormat="1" applyFont="1" applyFill="1" applyBorder="1" applyAlignment="1" applyProtection="1">
      <alignment horizontal="right" vertical="center"/>
    </xf>
    <xf numFmtId="0" fontId="13" fillId="6" borderId="1" xfId="0" applyFont="1" applyFill="1" applyBorder="1" applyAlignment="1" applyProtection="1">
      <alignment vertical="center" wrapText="1"/>
    </xf>
    <xf numFmtId="0" fontId="13" fillId="0" borderId="1" xfId="0" applyFont="1" applyBorder="1" applyAlignment="1" applyProtection="1">
      <alignment horizontal="left" vertical="center" wrapText="1"/>
      <protection locked="0"/>
    </xf>
    <xf numFmtId="0" fontId="13" fillId="6" borderId="13" xfId="0" applyFont="1" applyFill="1" applyBorder="1" applyAlignment="1" applyProtection="1">
      <alignment vertical="center" wrapText="1"/>
    </xf>
    <xf numFmtId="0" fontId="13" fillId="6" borderId="2" xfId="0" applyFont="1" applyFill="1" applyBorder="1" applyAlignment="1" applyProtection="1">
      <alignment vertical="center" wrapText="1"/>
    </xf>
    <xf numFmtId="0" fontId="8" fillId="0" borderId="13" xfId="0" applyFont="1" applyFill="1" applyBorder="1" applyAlignment="1" applyProtection="1">
      <alignment horizontal="left" vertical="center" wrapText="1"/>
      <protection locked="0"/>
    </xf>
    <xf numFmtId="0" fontId="8" fillId="0" borderId="14" xfId="0" applyFont="1" applyFill="1" applyBorder="1" applyAlignment="1" applyProtection="1">
      <alignment horizontal="left" vertical="center" wrapText="1"/>
      <protection locked="0"/>
    </xf>
    <xf numFmtId="0" fontId="8" fillId="0" borderId="2" xfId="0" applyFont="1" applyFill="1" applyBorder="1" applyAlignment="1" applyProtection="1">
      <alignment horizontal="left" vertical="center" wrapText="1"/>
      <protection locked="0"/>
    </xf>
    <xf numFmtId="0" fontId="13" fillId="0" borderId="1" xfId="0" applyFont="1" applyFill="1" applyBorder="1" applyAlignment="1" applyProtection="1">
      <alignment horizontal="left" vertical="center" wrapText="1"/>
      <protection locked="0"/>
    </xf>
    <xf numFmtId="0" fontId="13" fillId="0" borderId="13" xfId="0" applyFont="1" applyBorder="1" applyAlignment="1" applyProtection="1">
      <alignment horizontal="left" vertical="center" wrapText="1"/>
      <protection locked="0"/>
    </xf>
    <xf numFmtId="0" fontId="13" fillId="0" borderId="2" xfId="0" applyFont="1" applyBorder="1" applyAlignment="1" applyProtection="1">
      <alignment horizontal="left" vertical="center" wrapText="1"/>
      <protection locked="0"/>
    </xf>
    <xf numFmtId="0" fontId="13" fillId="0" borderId="1" xfId="0" applyFont="1" applyBorder="1" applyAlignment="1" applyProtection="1">
      <alignment horizontal="center" vertical="center" wrapText="1"/>
      <protection locked="0"/>
    </xf>
    <xf numFmtId="0" fontId="8" fillId="6" borderId="1" xfId="0" applyFont="1" applyFill="1" applyBorder="1" applyAlignment="1" applyProtection="1">
      <alignment vertical="center" wrapText="1"/>
    </xf>
    <xf numFmtId="0" fontId="8" fillId="0" borderId="1" xfId="0" applyFont="1" applyBorder="1" applyAlignment="1" applyProtection="1">
      <alignment horizontal="left" vertical="center" wrapText="1"/>
      <protection locked="0"/>
    </xf>
    <xf numFmtId="0" fontId="8" fillId="0" borderId="13" xfId="0" applyFont="1" applyBorder="1" applyAlignment="1" applyProtection="1">
      <alignment horizontal="left" vertical="center" wrapText="1"/>
      <protection locked="0"/>
    </xf>
    <xf numFmtId="0" fontId="8" fillId="0" borderId="2" xfId="0" applyFont="1" applyBorder="1" applyAlignment="1" applyProtection="1">
      <alignment horizontal="left" vertical="center" wrapText="1"/>
      <protection locked="0"/>
    </xf>
    <xf numFmtId="0" fontId="13" fillId="0" borderId="13" xfId="0" applyFont="1" applyBorder="1" applyAlignment="1" applyProtection="1">
      <alignment horizontal="center" vertical="center" wrapText="1"/>
      <protection locked="0"/>
    </xf>
    <xf numFmtId="0" fontId="13" fillId="0" borderId="2" xfId="0" applyFont="1" applyBorder="1" applyAlignment="1" applyProtection="1">
      <alignment horizontal="center" vertical="center" wrapText="1"/>
      <protection locked="0"/>
    </xf>
    <xf numFmtId="0" fontId="20" fillId="10" borderId="7" xfId="0" applyFont="1" applyFill="1" applyBorder="1" applyAlignment="1" applyProtection="1">
      <alignment horizontal="center" vertical="top" wrapText="1"/>
    </xf>
    <xf numFmtId="0" fontId="20" fillId="10" borderId="8" xfId="0" applyFont="1" applyFill="1" applyBorder="1" applyAlignment="1" applyProtection="1">
      <alignment horizontal="center" vertical="top" wrapText="1"/>
    </xf>
    <xf numFmtId="0" fontId="20" fillId="10" borderId="9" xfId="0" applyFont="1" applyFill="1" applyBorder="1" applyAlignment="1" applyProtection="1">
      <alignment horizontal="center" vertical="top" wrapText="1"/>
    </xf>
    <xf numFmtId="0" fontId="19" fillId="10" borderId="6" xfId="0" applyFont="1" applyFill="1" applyBorder="1" applyAlignment="1" applyProtection="1">
      <alignment vertical="center" wrapText="1"/>
    </xf>
    <xf numFmtId="0" fontId="10" fillId="4" borderId="0" xfId="0" applyFont="1" applyFill="1" applyAlignment="1">
      <alignment vertical="center"/>
    </xf>
    <xf numFmtId="0" fontId="3" fillId="7" borderId="7" xfId="0" applyFont="1" applyFill="1" applyBorder="1" applyAlignment="1">
      <alignment horizontal="center" vertical="center"/>
    </xf>
    <xf numFmtId="0" fontId="3" fillId="7" borderId="8" xfId="0" applyFont="1" applyFill="1" applyBorder="1" applyAlignment="1">
      <alignment horizontal="center" vertical="center"/>
    </xf>
    <xf numFmtId="0" fontId="3" fillId="7" borderId="9" xfId="0" applyFont="1" applyFill="1" applyBorder="1" applyAlignment="1">
      <alignment horizontal="center" vertical="center"/>
    </xf>
    <xf numFmtId="0" fontId="10" fillId="4" borderId="0" xfId="0" applyFont="1" applyFill="1" applyAlignment="1" applyProtection="1">
      <alignment horizontal="left" vertical="center"/>
    </xf>
    <xf numFmtId="0" fontId="13" fillId="6" borderId="1" xfId="0" applyFont="1" applyFill="1" applyBorder="1" applyAlignment="1" applyProtection="1">
      <alignment horizontal="left" vertical="center" wrapText="1"/>
    </xf>
    <xf numFmtId="0" fontId="13" fillId="6" borderId="1" xfId="0" applyFont="1" applyFill="1" applyBorder="1" applyAlignment="1" applyProtection="1">
      <alignment horizontal="center" vertical="center" wrapText="1"/>
    </xf>
    <xf numFmtId="0" fontId="8" fillId="6" borderId="1" xfId="0" applyFont="1" applyFill="1" applyBorder="1" applyAlignment="1" applyProtection="1">
      <alignment horizontal="left" vertical="center" wrapText="1"/>
    </xf>
    <xf numFmtId="0" fontId="13" fillId="6" borderId="13" xfId="0" applyFont="1" applyFill="1" applyBorder="1" applyAlignment="1" applyProtection="1">
      <alignment horizontal="left" vertical="center" wrapText="1"/>
    </xf>
    <xf numFmtId="0" fontId="13" fillId="6" borderId="2" xfId="0" applyFont="1" applyFill="1" applyBorder="1" applyAlignment="1" applyProtection="1">
      <alignment horizontal="left" vertical="center" wrapText="1"/>
    </xf>
    <xf numFmtId="0" fontId="8" fillId="6" borderId="13" xfId="0" applyFont="1" applyFill="1" applyBorder="1" applyAlignment="1" applyProtection="1">
      <alignment horizontal="left" vertical="center" wrapText="1"/>
    </xf>
    <xf numFmtId="0" fontId="8" fillId="6" borderId="2" xfId="0" applyFont="1" applyFill="1" applyBorder="1" applyAlignment="1" applyProtection="1">
      <alignment horizontal="left" vertical="center" wrapText="1"/>
    </xf>
    <xf numFmtId="0" fontId="8" fillId="6" borderId="14" xfId="0" applyFont="1" applyFill="1" applyBorder="1" applyAlignment="1" applyProtection="1">
      <alignment horizontal="left" vertical="center" wrapText="1"/>
    </xf>
    <xf numFmtId="0" fontId="13" fillId="6" borderId="13" xfId="0" applyFont="1" applyFill="1" applyBorder="1" applyAlignment="1" applyProtection="1">
      <alignment horizontal="center" vertical="center" wrapText="1"/>
    </xf>
    <xf numFmtId="0" fontId="13" fillId="6" borderId="2" xfId="0" applyFont="1" applyFill="1" applyBorder="1" applyAlignment="1" applyProtection="1">
      <alignment horizontal="center" vertical="center" wrapText="1"/>
    </xf>
    <xf numFmtId="0" fontId="13" fillId="6" borderId="13" xfId="0" applyFont="1" applyFill="1" applyBorder="1" applyAlignment="1" applyProtection="1">
      <alignment vertical="center"/>
    </xf>
    <xf numFmtId="0" fontId="13" fillId="6" borderId="2" xfId="0" applyFont="1" applyFill="1" applyBorder="1" applyAlignment="1" applyProtection="1">
      <alignment vertical="center"/>
    </xf>
    <xf numFmtId="0" fontId="6" fillId="5" borderId="13" xfId="0" applyFont="1" applyFill="1" applyBorder="1" applyAlignment="1" applyProtection="1">
      <alignment horizontal="center" vertical="center" wrapText="1"/>
    </xf>
    <xf numFmtId="0" fontId="6" fillId="5" borderId="2" xfId="0" applyFont="1" applyFill="1" applyBorder="1" applyAlignment="1" applyProtection="1">
      <alignment horizontal="center" vertical="center" wrapText="1"/>
    </xf>
    <xf numFmtId="0" fontId="3" fillId="0" borderId="7" xfId="0" applyFont="1" applyFill="1" applyBorder="1" applyAlignment="1" applyProtection="1">
      <alignment vertical="center" wrapText="1"/>
    </xf>
    <xf numFmtId="0" fontId="3" fillId="0" borderId="8" xfId="0" applyFont="1" applyFill="1" applyBorder="1" applyAlignment="1" applyProtection="1">
      <alignment vertical="center" wrapText="1"/>
    </xf>
    <xf numFmtId="0" fontId="3" fillId="0" borderId="9" xfId="0" applyFont="1" applyFill="1" applyBorder="1" applyAlignment="1" applyProtection="1">
      <alignment vertical="center" wrapText="1"/>
    </xf>
    <xf numFmtId="0" fontId="6" fillId="5" borderId="18" xfId="0" applyFont="1" applyFill="1" applyBorder="1" applyAlignment="1" applyProtection="1">
      <alignment horizontal="center" vertical="center"/>
    </xf>
    <xf numFmtId="0" fontId="6" fillId="5" borderId="19" xfId="0" applyFont="1" applyFill="1" applyBorder="1" applyAlignment="1" applyProtection="1">
      <alignment horizontal="center" vertical="center"/>
    </xf>
    <xf numFmtId="177" fontId="28" fillId="2" borderId="16" xfId="1" applyNumberFormat="1" applyFont="1" applyFill="1" applyBorder="1" applyAlignment="1" applyProtection="1">
      <alignment vertical="center"/>
    </xf>
    <xf numFmtId="177" fontId="28" fillId="2" borderId="17" xfId="1" applyNumberFormat="1" applyFont="1" applyFill="1" applyBorder="1" applyAlignment="1" applyProtection="1">
      <alignment vertical="center"/>
    </xf>
    <xf numFmtId="0" fontId="20" fillId="5" borderId="6" xfId="0" applyFont="1" applyFill="1" applyBorder="1" applyAlignment="1">
      <alignment horizontal="center" vertical="center"/>
    </xf>
    <xf numFmtId="49" fontId="8" fillId="0" borderId="6" xfId="0" applyNumberFormat="1" applyFont="1" applyBorder="1" applyAlignment="1" applyProtection="1">
      <alignment horizontal="center" vertical="center" shrinkToFit="1"/>
      <protection locked="0"/>
    </xf>
    <xf numFmtId="49" fontId="8" fillId="0" borderId="7" xfId="0" applyNumberFormat="1" applyFont="1" applyBorder="1" applyAlignment="1" applyProtection="1">
      <alignment horizontal="center" vertical="center" shrinkToFit="1"/>
      <protection locked="0"/>
    </xf>
    <xf numFmtId="0" fontId="20" fillId="10" borderId="7" xfId="0" applyFont="1" applyFill="1" applyBorder="1" applyAlignment="1" applyProtection="1">
      <alignment horizontal="center" vertical="top"/>
    </xf>
    <xf numFmtId="0" fontId="20" fillId="10" borderId="8" xfId="0" applyFont="1" applyFill="1" applyBorder="1" applyAlignment="1" applyProtection="1">
      <alignment horizontal="center" vertical="top"/>
    </xf>
    <xf numFmtId="0" fontId="20" fillId="10" borderId="9" xfId="0" applyFont="1" applyFill="1" applyBorder="1" applyAlignment="1" applyProtection="1">
      <alignment horizontal="center" vertical="top"/>
    </xf>
    <xf numFmtId="0" fontId="8" fillId="6" borderId="1" xfId="0" quotePrefix="1" applyFont="1" applyFill="1" applyBorder="1" applyAlignment="1" applyProtection="1">
      <alignment horizontal="center" vertical="center"/>
    </xf>
    <xf numFmtId="0" fontId="8" fillId="6" borderId="1" xfId="0" applyFont="1" applyFill="1" applyBorder="1" applyAlignment="1" applyProtection="1">
      <alignment horizontal="center" vertical="center" wrapText="1"/>
    </xf>
    <xf numFmtId="177" fontId="22" fillId="6" borderId="1" xfId="1" applyNumberFormat="1" applyFont="1" applyFill="1" applyBorder="1" applyAlignment="1" applyProtection="1">
      <alignment horizontal="center" vertical="center"/>
    </xf>
    <xf numFmtId="0" fontId="8" fillId="6" borderId="1" xfId="0" applyFont="1" applyFill="1" applyBorder="1" applyAlignment="1" applyProtection="1">
      <alignment vertical="center"/>
    </xf>
    <xf numFmtId="0" fontId="8" fillId="0" borderId="1" xfId="0" applyFont="1" applyFill="1" applyBorder="1" applyAlignment="1" applyProtection="1">
      <alignment vertical="center" wrapText="1"/>
      <protection locked="0"/>
    </xf>
    <xf numFmtId="0" fontId="3" fillId="0" borderId="0" xfId="0" applyFont="1" applyFill="1" applyProtection="1">
      <alignment vertical="center"/>
    </xf>
    <xf numFmtId="0" fontId="8" fillId="6" borderId="1" xfId="0" applyFont="1" applyFill="1" applyBorder="1" applyAlignment="1" applyProtection="1">
      <alignment horizontal="center" vertical="center"/>
    </xf>
    <xf numFmtId="180" fontId="13" fillId="0" borderId="1" xfId="1" applyNumberFormat="1" applyFont="1" applyFill="1" applyBorder="1" applyAlignment="1" applyProtection="1">
      <alignment horizontal="right" vertical="center"/>
      <protection locked="0"/>
    </xf>
    <xf numFmtId="0" fontId="8" fillId="0" borderId="1" xfId="0" applyFont="1" applyBorder="1" applyAlignment="1" applyProtection="1">
      <alignment horizontal="center" vertical="center" wrapText="1"/>
      <protection locked="0"/>
    </xf>
    <xf numFmtId="188" fontId="8" fillId="6" borderId="1" xfId="1" applyNumberFormat="1" applyFont="1" applyFill="1" applyBorder="1" applyProtection="1">
      <alignment vertical="center"/>
    </xf>
    <xf numFmtId="189" fontId="8" fillId="0" borderId="1" xfId="0" applyNumberFormat="1" applyFont="1" applyFill="1" applyBorder="1" applyAlignment="1" applyProtection="1">
      <alignment horizontal="center" vertical="center"/>
      <protection locked="0"/>
    </xf>
    <xf numFmtId="0" fontId="8" fillId="0" borderId="1" xfId="0" applyFont="1" applyFill="1" applyBorder="1" applyAlignment="1" applyProtection="1">
      <alignment horizontal="left" vertical="center" wrapText="1"/>
      <protection locked="0"/>
    </xf>
    <xf numFmtId="177" fontId="8" fillId="6" borderId="1" xfId="1" applyNumberFormat="1" applyFont="1" applyFill="1" applyBorder="1" applyAlignment="1" applyProtection="1">
      <alignment horizontal="center" vertical="center"/>
    </xf>
    <xf numFmtId="0" fontId="8" fillId="6" borderId="1" xfId="0" quotePrefix="1" applyFont="1" applyFill="1" applyBorder="1" applyAlignment="1" applyProtection="1">
      <alignment horizontal="center" vertical="center" wrapText="1"/>
    </xf>
    <xf numFmtId="0" fontId="8" fillId="6" borderId="1" xfId="0" quotePrefix="1" applyFont="1" applyFill="1" applyBorder="1" applyAlignment="1" applyProtection="1">
      <alignment vertical="center" wrapText="1"/>
    </xf>
    <xf numFmtId="190" fontId="8" fillId="0" borderId="1" xfId="0" applyNumberFormat="1" applyFont="1" applyFill="1" applyBorder="1" applyAlignment="1" applyProtection="1">
      <alignment horizontal="center" vertical="center"/>
      <protection locked="0"/>
    </xf>
    <xf numFmtId="0" fontId="6" fillId="5" borderId="22" xfId="0" applyFont="1" applyFill="1" applyBorder="1" applyAlignment="1" applyProtection="1">
      <alignment horizontal="center" vertical="center"/>
    </xf>
    <xf numFmtId="0" fontId="6" fillId="5" borderId="23" xfId="0" applyFont="1" applyFill="1" applyBorder="1" applyAlignment="1" applyProtection="1">
      <alignment horizontal="center" vertical="center"/>
    </xf>
    <xf numFmtId="177" fontId="34" fillId="2" borderId="24" xfId="1" applyNumberFormat="1" applyFont="1" applyFill="1" applyBorder="1" applyAlignment="1" applyProtection="1">
      <alignment horizontal="right" vertical="center"/>
    </xf>
    <xf numFmtId="177" fontId="34" fillId="2" borderId="25" xfId="1" applyNumberFormat="1" applyFont="1" applyFill="1" applyBorder="1" applyAlignment="1" applyProtection="1">
      <alignment horizontal="right" vertical="center"/>
    </xf>
    <xf numFmtId="0" fontId="3" fillId="0" borderId="1" xfId="0" applyFont="1" applyFill="1" applyBorder="1" applyProtection="1">
      <alignment vertical="center"/>
    </xf>
    <xf numFmtId="0" fontId="3" fillId="0" borderId="13" xfId="0" applyFont="1" applyFill="1" applyBorder="1" applyProtection="1">
      <alignment vertical="center"/>
    </xf>
    <xf numFmtId="0" fontId="3" fillId="0" borderId="14" xfId="0" applyFont="1" applyFill="1" applyBorder="1" applyProtection="1">
      <alignment vertical="center"/>
    </xf>
    <xf numFmtId="0" fontId="3" fillId="0" borderId="2" xfId="0" applyFont="1" applyFill="1" applyBorder="1" applyProtection="1">
      <alignment vertical="center"/>
    </xf>
    <xf numFmtId="0" fontId="16" fillId="5" borderId="6" xfId="0" applyFont="1" applyFill="1" applyBorder="1" applyProtection="1">
      <alignment vertical="center"/>
    </xf>
    <xf numFmtId="0" fontId="6" fillId="5" borderId="7" xfId="0" applyFont="1" applyFill="1" applyBorder="1" applyAlignment="1" applyProtection="1">
      <alignment horizontal="center" vertical="top" wrapText="1"/>
    </xf>
    <xf numFmtId="0" fontId="6" fillId="5" borderId="8" xfId="0" applyFont="1" applyFill="1" applyBorder="1" applyAlignment="1" applyProtection="1">
      <alignment horizontal="center" vertical="top" wrapText="1"/>
    </xf>
    <xf numFmtId="0" fontId="6" fillId="5" borderId="9" xfId="0" applyFont="1" applyFill="1" applyBorder="1" applyAlignment="1" applyProtection="1">
      <alignment horizontal="center" vertical="top" wrapText="1"/>
    </xf>
    <xf numFmtId="0" fontId="20" fillId="5" borderId="7" xfId="0" applyFont="1" applyFill="1" applyBorder="1" applyAlignment="1" applyProtection="1">
      <alignment horizontal="center" vertical="top" wrapText="1"/>
    </xf>
    <xf numFmtId="0" fontId="20" fillId="5" borderId="8" xfId="0" applyFont="1" applyFill="1" applyBorder="1" applyAlignment="1" applyProtection="1">
      <alignment horizontal="center" vertical="top" wrapText="1"/>
    </xf>
    <xf numFmtId="0" fontId="20" fillId="5" borderId="9" xfId="0" applyFont="1" applyFill="1" applyBorder="1" applyAlignment="1" applyProtection="1">
      <alignment horizontal="center" vertical="top" wrapText="1"/>
    </xf>
    <xf numFmtId="0" fontId="19" fillId="5" borderId="6" xfId="0" applyFont="1" applyFill="1" applyBorder="1" applyAlignment="1" applyProtection="1">
      <alignment vertical="center" wrapText="1"/>
    </xf>
    <xf numFmtId="0" fontId="24" fillId="6" borderId="6" xfId="0" applyFont="1" applyFill="1" applyBorder="1" applyAlignment="1" applyProtection="1">
      <alignment horizontal="center" vertical="center"/>
    </xf>
    <xf numFmtId="0" fontId="8" fillId="6" borderId="6" xfId="0" applyFont="1" applyFill="1" applyBorder="1" applyAlignment="1" applyProtection="1">
      <alignment horizontal="center" vertical="center"/>
    </xf>
    <xf numFmtId="0" fontId="8" fillId="6" borderId="6" xfId="0" applyFont="1" applyFill="1" applyBorder="1" applyAlignment="1" applyProtection="1">
      <alignment vertical="center" wrapText="1"/>
    </xf>
    <xf numFmtId="0" fontId="8" fillId="6" borderId="6" xfId="0" applyFont="1" applyFill="1" applyBorder="1" applyAlignment="1" applyProtection="1">
      <alignment horizontal="left" vertical="center" wrapText="1"/>
    </xf>
    <xf numFmtId="0" fontId="8" fillId="6" borderId="10" xfId="0" applyFont="1" applyFill="1" applyBorder="1" applyAlignment="1" applyProtection="1">
      <alignment horizontal="left" vertical="center" wrapText="1"/>
    </xf>
    <xf numFmtId="0" fontId="8" fillId="6" borderId="26" xfId="0" applyFont="1" applyFill="1" applyBorder="1" applyAlignment="1" applyProtection="1">
      <alignment vertical="center" wrapText="1"/>
    </xf>
    <xf numFmtId="0" fontId="8" fillId="6" borderId="27" xfId="0" applyFont="1" applyFill="1" applyBorder="1" applyAlignment="1" applyProtection="1">
      <alignment vertical="center" wrapText="1"/>
    </xf>
    <xf numFmtId="0" fontId="8" fillId="6" borderId="6" xfId="0" applyFont="1" applyFill="1" applyBorder="1" applyAlignment="1" applyProtection="1">
      <alignment horizontal="center" vertical="center" wrapText="1"/>
    </xf>
    <xf numFmtId="0" fontId="19" fillId="5" borderId="6" xfId="0" applyFont="1" applyFill="1" applyBorder="1" applyAlignment="1" applyProtection="1">
      <alignment vertical="center" wrapText="1"/>
    </xf>
    <xf numFmtId="0" fontId="8" fillId="0" borderId="6" xfId="0" applyFont="1" applyFill="1" applyBorder="1" applyAlignment="1" applyProtection="1">
      <alignment horizontal="center" vertical="center" shrinkToFit="1"/>
      <protection locked="0"/>
    </xf>
    <xf numFmtId="191" fontId="8" fillId="0" borderId="6" xfId="1" applyNumberFormat="1" applyFont="1" applyFill="1" applyBorder="1" applyProtection="1">
      <alignment vertical="center"/>
      <protection locked="0"/>
    </xf>
    <xf numFmtId="191" fontId="22" fillId="9" borderId="6" xfId="1" applyNumberFormat="1" applyFont="1" applyFill="1" applyBorder="1" applyAlignment="1" applyProtection="1">
      <alignment horizontal="center" vertical="center"/>
    </xf>
    <xf numFmtId="191" fontId="22" fillId="9" borderId="6" xfId="0" applyNumberFormat="1" applyFont="1" applyFill="1" applyBorder="1" applyAlignment="1" applyProtection="1">
      <alignment horizontal="center" vertical="center"/>
    </xf>
    <xf numFmtId="188" fontId="13" fillId="9" borderId="6" xfId="1" applyNumberFormat="1" applyFont="1" applyFill="1" applyBorder="1" applyProtection="1">
      <alignment vertical="center"/>
    </xf>
    <xf numFmtId="188" fontId="22" fillId="9" borderId="6" xfId="0" applyNumberFormat="1" applyFont="1" applyFill="1" applyBorder="1" applyProtection="1">
      <alignment vertical="center"/>
    </xf>
    <xf numFmtId="176" fontId="8" fillId="0" borderId="6" xfId="0" applyNumberFormat="1" applyFont="1" applyFill="1" applyBorder="1" applyProtection="1">
      <alignment vertical="center"/>
      <protection locked="0"/>
    </xf>
    <xf numFmtId="178" fontId="8" fillId="0" borderId="6" xfId="0" applyNumberFormat="1" applyFont="1" applyFill="1" applyBorder="1" applyProtection="1">
      <alignment vertical="center"/>
      <protection locked="0"/>
    </xf>
    <xf numFmtId="191" fontId="22" fillId="9" borderId="6" xfId="0" applyNumberFormat="1" applyFont="1" applyFill="1" applyBorder="1" applyProtection="1">
      <alignment vertical="center"/>
    </xf>
    <xf numFmtId="2" fontId="22" fillId="9" borderId="6" xfId="0" applyNumberFormat="1" applyFont="1" applyFill="1" applyBorder="1" applyAlignment="1" applyProtection="1">
      <alignment horizontal="center" vertical="center"/>
    </xf>
    <xf numFmtId="183" fontId="22" fillId="9" borderId="6" xfId="0" applyNumberFormat="1" applyFont="1" applyFill="1" applyBorder="1" applyAlignment="1" applyProtection="1">
      <alignment horizontal="center" vertical="center"/>
    </xf>
    <xf numFmtId="184" fontId="13" fillId="9" borderId="6" xfId="1" applyNumberFormat="1" applyFont="1" applyFill="1" applyBorder="1" applyAlignment="1" applyProtection="1">
      <alignment horizontal="right" vertical="center"/>
    </xf>
    <xf numFmtId="184" fontId="13" fillId="6" borderId="6" xfId="1" applyNumberFormat="1" applyFont="1" applyFill="1" applyBorder="1" applyAlignment="1" applyProtection="1">
      <alignment horizontal="right" vertical="center"/>
    </xf>
    <xf numFmtId="184" fontId="8" fillId="6" borderId="6" xfId="1" applyNumberFormat="1" applyFont="1" applyFill="1" applyBorder="1" applyProtection="1">
      <alignment vertical="center"/>
    </xf>
    <xf numFmtId="0" fontId="8" fillId="0" borderId="6" xfId="0" applyFont="1" applyBorder="1" applyAlignment="1" applyProtection="1">
      <alignment horizontal="center" vertical="center" shrinkToFit="1"/>
      <protection locked="0"/>
    </xf>
    <xf numFmtId="191" fontId="8" fillId="0" borderId="6" xfId="1" applyNumberFormat="1" applyFont="1" applyBorder="1" applyProtection="1">
      <alignment vertical="center"/>
      <protection locked="0"/>
    </xf>
    <xf numFmtId="192" fontId="8" fillId="0" borderId="6" xfId="0" applyNumberFormat="1" applyFont="1" applyFill="1" applyBorder="1" applyProtection="1">
      <alignment vertical="center"/>
      <protection locked="0"/>
    </xf>
    <xf numFmtId="189" fontId="8" fillId="0" borderId="6" xfId="0" applyNumberFormat="1" applyFont="1" applyFill="1" applyBorder="1" applyProtection="1">
      <alignment vertical="center"/>
      <protection locked="0"/>
    </xf>
    <xf numFmtId="0" fontId="31" fillId="9" borderId="6" xfId="0" applyFont="1" applyFill="1" applyBorder="1" applyAlignment="1" applyProtection="1">
      <alignment horizontal="right" vertical="center"/>
    </xf>
    <xf numFmtId="0" fontId="8" fillId="9" borderId="6" xfId="0" applyFont="1" applyFill="1" applyBorder="1" applyAlignment="1" applyProtection="1">
      <alignment horizontal="center" vertical="center"/>
    </xf>
    <xf numFmtId="184" fontId="8" fillId="9" borderId="6" xfId="1" applyNumberFormat="1" applyFont="1" applyFill="1" applyBorder="1" applyProtection="1">
      <alignment vertical="center"/>
    </xf>
    <xf numFmtId="0" fontId="6" fillId="5" borderId="28" xfId="0" applyFont="1" applyFill="1" applyBorder="1">
      <alignment vertical="center"/>
    </xf>
    <xf numFmtId="0" fontId="3" fillId="5" borderId="29" xfId="0" applyFont="1" applyFill="1" applyBorder="1">
      <alignment vertical="center"/>
    </xf>
    <xf numFmtId="0" fontId="6" fillId="5" borderId="29" xfId="0" applyFont="1" applyFill="1" applyBorder="1">
      <alignment vertical="center"/>
    </xf>
    <xf numFmtId="0" fontId="6" fillId="5" borderId="29" xfId="0" applyFont="1" applyFill="1" applyBorder="1" applyAlignment="1">
      <alignment horizontal="center" vertical="center"/>
    </xf>
    <xf numFmtId="0" fontId="6" fillId="5" borderId="28" xfId="0" applyFont="1" applyFill="1" applyBorder="1" applyAlignment="1">
      <alignment horizontal="center" vertical="center"/>
    </xf>
    <xf numFmtId="0" fontId="6" fillId="5" borderId="29" xfId="0" applyFont="1" applyFill="1" applyBorder="1" applyAlignment="1">
      <alignment horizontal="center" vertical="center" shrinkToFit="1"/>
    </xf>
    <xf numFmtId="0" fontId="3" fillId="5" borderId="30" xfId="0" applyFont="1" applyFill="1" applyBorder="1">
      <alignment vertical="center"/>
    </xf>
    <xf numFmtId="0" fontId="3" fillId="7" borderId="29" xfId="0" applyFont="1" applyFill="1" applyBorder="1">
      <alignment vertical="center"/>
    </xf>
    <xf numFmtId="0" fontId="3" fillId="0" borderId="31" xfId="0" applyFont="1" applyBorder="1" applyAlignment="1">
      <alignment horizontal="center" vertical="center"/>
    </xf>
    <xf numFmtId="189" fontId="3" fillId="0" borderId="15" xfId="0" applyNumberFormat="1" applyFont="1" applyBorder="1">
      <alignment vertical="center"/>
    </xf>
    <xf numFmtId="0" fontId="3" fillId="0" borderId="32" xfId="0" applyFont="1" applyBorder="1" applyAlignment="1">
      <alignment horizontal="center" vertical="center"/>
    </xf>
    <xf numFmtId="0" fontId="3" fillId="0" borderId="29" xfId="0" applyFont="1" applyFill="1" applyBorder="1" applyAlignment="1">
      <alignment horizontal="center" vertical="center"/>
    </xf>
    <xf numFmtId="0" fontId="6" fillId="5" borderId="33" xfId="0" applyFont="1" applyFill="1" applyBorder="1">
      <alignment vertical="center"/>
    </xf>
    <xf numFmtId="0" fontId="3" fillId="5" borderId="33" xfId="0" applyFont="1" applyFill="1" applyBorder="1">
      <alignment vertical="center"/>
    </xf>
    <xf numFmtId="0" fontId="3" fillId="7" borderId="28" xfId="0" applyFont="1" applyFill="1" applyBorder="1">
      <alignment vertical="center"/>
    </xf>
    <xf numFmtId="0" fontId="3" fillId="0" borderId="29" xfId="0" applyFont="1" applyBorder="1" applyAlignment="1">
      <alignment horizontal="center" vertical="center"/>
    </xf>
    <xf numFmtId="0" fontId="3" fillId="7" borderId="30" xfId="0" applyFont="1" applyFill="1" applyBorder="1">
      <alignment vertical="center"/>
    </xf>
    <xf numFmtId="0" fontId="3" fillId="6" borderId="29" xfId="0" applyFont="1" applyFill="1" applyBorder="1">
      <alignment vertical="center"/>
    </xf>
    <xf numFmtId="189" fontId="8" fillId="0" borderId="30" xfId="0" applyNumberFormat="1" applyFont="1" applyFill="1" applyBorder="1">
      <alignment vertical="center"/>
    </xf>
    <xf numFmtId="0" fontId="3" fillId="7" borderId="28" xfId="0" applyFont="1" applyFill="1" applyBorder="1" applyAlignment="1">
      <alignment vertical="center"/>
    </xf>
    <xf numFmtId="0" fontId="3" fillId="7" borderId="29" xfId="0" applyFont="1" applyFill="1" applyBorder="1" applyAlignment="1">
      <alignment vertical="center"/>
    </xf>
    <xf numFmtId="0" fontId="8" fillId="0" borderId="31" xfId="0" applyFont="1" applyBorder="1" applyAlignment="1">
      <alignment horizontal="center" vertical="center"/>
    </xf>
    <xf numFmtId="0" fontId="8" fillId="0" borderId="32" xfId="0" applyFont="1" applyBorder="1" applyAlignment="1">
      <alignment horizontal="center" vertical="center"/>
    </xf>
    <xf numFmtId="0" fontId="8" fillId="0" borderId="29" xfId="0" applyFont="1" applyBorder="1" applyAlignment="1">
      <alignment horizontal="center" vertical="center"/>
    </xf>
    <xf numFmtId="2" fontId="3" fillId="8" borderId="6" xfId="0" applyNumberFormat="1" applyFont="1" applyFill="1" applyBorder="1" applyAlignment="1">
      <alignment horizontal="center" vertical="center"/>
    </xf>
    <xf numFmtId="0" fontId="3" fillId="2" borderId="0" xfId="0" applyFont="1" applyFill="1" applyBorder="1">
      <alignment vertical="center"/>
    </xf>
    <xf numFmtId="0" fontId="3" fillId="8" borderId="6" xfId="0" applyFont="1" applyFill="1" applyBorder="1">
      <alignment vertical="center"/>
    </xf>
    <xf numFmtId="0" fontId="3" fillId="8" borderId="6" xfId="0" applyFont="1" applyFill="1" applyBorder="1" applyAlignment="1">
      <alignment horizontal="center" vertical="center" shrinkToFit="1"/>
    </xf>
    <xf numFmtId="0" fontId="8" fillId="6" borderId="13" xfId="0" applyFont="1" applyFill="1" applyBorder="1" applyAlignment="1" applyProtection="1">
      <alignment horizontal="center" vertical="center"/>
    </xf>
    <xf numFmtId="0" fontId="8" fillId="6" borderId="2" xfId="0" applyFont="1" applyFill="1" applyBorder="1" applyAlignment="1" applyProtection="1">
      <alignment horizontal="center" vertical="center"/>
    </xf>
    <xf numFmtId="188" fontId="8" fillId="9" borderId="1" xfId="1" applyNumberFormat="1" applyFont="1" applyFill="1" applyBorder="1" applyAlignment="1" applyProtection="1">
      <alignment horizontal="right" vertical="center"/>
    </xf>
    <xf numFmtId="0" fontId="8" fillId="9" borderId="1" xfId="0" applyFont="1" applyFill="1" applyBorder="1" applyAlignment="1" applyProtection="1">
      <alignment vertical="center" wrapText="1"/>
    </xf>
    <xf numFmtId="0" fontId="8" fillId="9" borderId="1" xfId="0" applyFont="1" applyFill="1" applyBorder="1" applyAlignment="1" applyProtection="1">
      <alignment horizontal="left" vertical="center" wrapText="1"/>
    </xf>
    <xf numFmtId="188" fontId="8" fillId="9" borderId="1" xfId="1" applyNumberFormat="1" applyFont="1" applyFill="1" applyBorder="1" applyAlignment="1" applyProtection="1">
      <alignment horizontal="center" vertical="center"/>
    </xf>
    <xf numFmtId="0" fontId="8" fillId="9" borderId="1" xfId="0" quotePrefix="1" applyFont="1" applyFill="1" applyBorder="1" applyAlignment="1" applyProtection="1">
      <alignment horizontal="center" vertical="center" wrapText="1"/>
    </xf>
    <xf numFmtId="184" fontId="8" fillId="9" borderId="1" xfId="1" applyNumberFormat="1" applyFont="1" applyFill="1" applyBorder="1" applyAlignment="1" applyProtection="1">
      <alignment horizontal="center" vertical="center"/>
    </xf>
    <xf numFmtId="0" fontId="8" fillId="9" borderId="1" xfId="0" quotePrefix="1" applyFont="1" applyFill="1" applyBorder="1" applyAlignment="1" applyProtection="1">
      <alignment vertical="center" wrapText="1"/>
    </xf>
    <xf numFmtId="193" fontId="8" fillId="9" borderId="1" xfId="1" applyNumberFormat="1" applyFont="1" applyFill="1" applyBorder="1" applyAlignment="1" applyProtection="1">
      <alignment horizontal="center" vertical="center"/>
    </xf>
    <xf numFmtId="0" fontId="6" fillId="5" borderId="34" xfId="0" applyFont="1" applyFill="1" applyBorder="1" applyAlignment="1" applyProtection="1">
      <alignment horizontal="center" vertical="center"/>
    </xf>
    <xf numFmtId="0" fontId="3" fillId="0" borderId="13" xfId="0" applyFont="1" applyBorder="1" applyAlignment="1" applyProtection="1">
      <alignment horizontal="center" vertical="center" shrinkToFit="1"/>
      <protection locked="0"/>
    </xf>
    <xf numFmtId="0" fontId="3" fillId="0" borderId="14" xfId="0" applyFont="1" applyBorder="1" applyAlignment="1" applyProtection="1">
      <alignment horizontal="center" vertical="center" shrinkToFit="1"/>
      <protection locked="0"/>
    </xf>
    <xf numFmtId="177" fontId="34" fillId="2" borderId="16" xfId="1" applyNumberFormat="1" applyFont="1" applyFill="1" applyBorder="1" applyAlignment="1" applyProtection="1">
      <alignment horizontal="right" vertical="center"/>
    </xf>
    <xf numFmtId="177" fontId="34" fillId="2" borderId="17" xfId="1" applyNumberFormat="1" applyFont="1" applyFill="1" applyBorder="1" applyAlignment="1" applyProtection="1">
      <alignment horizontal="right" vertical="center"/>
    </xf>
    <xf numFmtId="0" fontId="3" fillId="0" borderId="1" xfId="0" applyFont="1" applyFill="1" applyBorder="1" applyAlignment="1" applyProtection="1">
      <alignment horizontal="left" vertical="center"/>
    </xf>
    <xf numFmtId="0" fontId="3" fillId="0" borderId="1" xfId="0" applyFont="1" applyFill="1" applyBorder="1" applyAlignment="1" applyProtection="1">
      <alignment horizontal="left" vertical="center" wrapText="1"/>
    </xf>
    <xf numFmtId="0" fontId="6" fillId="5" borderId="7" xfId="0" applyFont="1" applyFill="1" applyBorder="1" applyAlignment="1" applyProtection="1">
      <alignment horizontal="center" vertical="top"/>
    </xf>
    <xf numFmtId="0" fontId="6" fillId="5" borderId="8" xfId="0" applyFont="1" applyFill="1" applyBorder="1" applyAlignment="1" applyProtection="1">
      <alignment horizontal="center" vertical="top"/>
    </xf>
    <xf numFmtId="0" fontId="6" fillId="5" borderId="9" xfId="0" applyFont="1" applyFill="1" applyBorder="1" applyAlignment="1" applyProtection="1">
      <alignment horizontal="center" vertical="top"/>
    </xf>
    <xf numFmtId="0" fontId="8" fillId="0" borderId="6" xfId="0" applyFont="1" applyBorder="1" applyAlignment="1" applyProtection="1">
      <alignment horizontal="center" vertical="center"/>
      <protection locked="0"/>
    </xf>
    <xf numFmtId="187" fontId="13" fillId="0" borderId="35" xfId="3" applyNumberFormat="1" applyFont="1" applyFill="1" applyBorder="1" applyAlignment="1" applyProtection="1">
      <alignment horizontal="center"/>
      <protection locked="0"/>
    </xf>
    <xf numFmtId="191" fontId="22" fillId="9" borderId="9" xfId="1" applyNumberFormat="1" applyFont="1" applyFill="1" applyBorder="1" applyAlignment="1" applyProtection="1">
      <alignment horizontal="center" vertical="center"/>
    </xf>
    <xf numFmtId="176" fontId="8" fillId="9" borderId="6" xfId="0" applyNumberFormat="1" applyFont="1" applyFill="1" applyBorder="1" applyProtection="1">
      <alignment vertical="center"/>
    </xf>
    <xf numFmtId="178" fontId="8" fillId="9" borderId="6" xfId="0" applyNumberFormat="1" applyFont="1" applyFill="1" applyBorder="1" applyProtection="1">
      <alignment vertical="center"/>
    </xf>
    <xf numFmtId="191" fontId="13" fillId="0" borderId="6" xfId="1" applyNumberFormat="1" applyFont="1" applyFill="1" applyBorder="1" applyProtection="1">
      <alignment vertical="center"/>
      <protection locked="0"/>
    </xf>
    <xf numFmtId="0" fontId="8" fillId="11" borderId="6" xfId="0" applyFont="1" applyFill="1" applyBorder="1">
      <alignment vertical="center"/>
    </xf>
    <xf numFmtId="0" fontId="3" fillId="11" borderId="6" xfId="0" applyFont="1" applyFill="1" applyBorder="1" applyAlignment="1">
      <alignment horizontal="center" vertical="center"/>
    </xf>
    <xf numFmtId="2" fontId="3" fillId="11" borderId="6" xfId="0" applyNumberFormat="1" applyFont="1" applyFill="1" applyBorder="1" applyAlignment="1">
      <alignment horizontal="center" vertical="center"/>
    </xf>
    <xf numFmtId="0" fontId="3" fillId="11" borderId="6" xfId="0" applyFont="1" applyFill="1" applyBorder="1">
      <alignment vertical="center"/>
    </xf>
    <xf numFmtId="0" fontId="3" fillId="11" borderId="6" xfId="0" applyFont="1" applyFill="1" applyBorder="1" applyAlignment="1">
      <alignment horizontal="center" vertical="center" shrinkToFit="1"/>
    </xf>
  </cellXfs>
  <cellStyles count="4">
    <cellStyle name="40% - アクセント 6 2" xfId="2"/>
    <cellStyle name="Comma 2" xfId="3"/>
    <cellStyle name="桁区切り" xfId="1" builtinId="6"/>
    <cellStyle name="標準" xfId="0" builtinId="0"/>
  </cellStyles>
  <dxfs count="0"/>
  <tableStyles count="0" defaultTableStyle="TableStyleMedium9" defaultPivotStyle="PivotStyleLight16"/>
  <colors>
    <mruColors>
      <color rgb="FFC5D9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K36"/>
  <sheetViews>
    <sheetView showGridLines="0" tabSelected="1" view="pageBreakPreview" zoomScale="60" zoomScaleNormal="60" workbookViewId="0"/>
  </sheetViews>
  <sheetFormatPr defaultColWidth="9" defaultRowHeight="14.25" x14ac:dyDescent="0.15"/>
  <cols>
    <col min="1" max="1" width="2.625" style="85" customWidth="1"/>
    <col min="2" max="2" width="12.75" style="85" customWidth="1"/>
    <col min="3" max="3" width="12.375" style="85" customWidth="1"/>
    <col min="4" max="4" width="28.25" style="85" customWidth="1"/>
    <col min="5" max="5" width="10.625" style="85" customWidth="1"/>
    <col min="6" max="7" width="11.625" style="85" customWidth="1"/>
    <col min="8" max="8" width="11.5" style="85" customWidth="1"/>
    <col min="9" max="9" width="63.125" style="85" customWidth="1"/>
    <col min="10" max="10" width="12.625" style="85" customWidth="1"/>
    <col min="11" max="11" width="11.625" style="85" customWidth="1"/>
    <col min="12" max="16384" width="9" style="85"/>
  </cols>
  <sheetData>
    <row r="1" spans="1:11" ht="18" customHeight="1" x14ac:dyDescent="0.15">
      <c r="K1" s="112" t="s">
        <v>185</v>
      </c>
    </row>
    <row r="2" spans="1:11" ht="18" customHeight="1" x14ac:dyDescent="0.15">
      <c r="K2" s="86" t="s">
        <v>226</v>
      </c>
    </row>
    <row r="3" spans="1:11" ht="27.75" customHeight="1" x14ac:dyDescent="0.15">
      <c r="A3" s="87" t="s">
        <v>91</v>
      </c>
      <c r="B3" s="88"/>
      <c r="C3" s="88"/>
      <c r="D3" s="88"/>
      <c r="E3" s="88"/>
      <c r="F3" s="88"/>
      <c r="G3" s="88"/>
      <c r="H3" s="88"/>
      <c r="I3" s="88"/>
      <c r="J3" s="88"/>
      <c r="K3" s="89"/>
    </row>
    <row r="5" spans="1:11" ht="15" customHeight="1" x14ac:dyDescent="0.15">
      <c r="A5" s="90" t="s">
        <v>92</v>
      </c>
      <c r="B5" s="90"/>
    </row>
    <row r="6" spans="1:11" ht="15" customHeight="1" x14ac:dyDescent="0.15">
      <c r="A6" s="90"/>
      <c r="B6" s="91" t="s">
        <v>10</v>
      </c>
      <c r="C6" s="91" t="s">
        <v>11</v>
      </c>
      <c r="D6" s="91" t="s">
        <v>12</v>
      </c>
      <c r="E6" s="91" t="s">
        <v>13</v>
      </c>
      <c r="F6" s="91" t="s">
        <v>14</v>
      </c>
      <c r="G6" s="91" t="s">
        <v>15</v>
      </c>
      <c r="H6" s="91" t="s">
        <v>16</v>
      </c>
      <c r="I6" s="91" t="s">
        <v>17</v>
      </c>
      <c r="J6" s="91" t="s">
        <v>18</v>
      </c>
      <c r="K6" s="91" t="s">
        <v>19</v>
      </c>
    </row>
    <row r="7" spans="1:11" s="92" customFormat="1" ht="34.5" customHeight="1" x14ac:dyDescent="0.15">
      <c r="B7" s="91" t="s">
        <v>20</v>
      </c>
      <c r="C7" s="91" t="s">
        <v>21</v>
      </c>
      <c r="D7" s="91" t="s">
        <v>22</v>
      </c>
      <c r="E7" s="91" t="s">
        <v>23</v>
      </c>
      <c r="F7" s="91" t="s">
        <v>24</v>
      </c>
      <c r="G7" s="91" t="s">
        <v>25</v>
      </c>
      <c r="H7" s="91" t="s">
        <v>26</v>
      </c>
      <c r="I7" s="91" t="s">
        <v>27</v>
      </c>
      <c r="J7" s="91" t="s">
        <v>28</v>
      </c>
      <c r="K7" s="91" t="s">
        <v>29</v>
      </c>
    </row>
    <row r="8" spans="1:11" ht="282.75" customHeight="1" x14ac:dyDescent="0.15">
      <c r="B8" s="93" t="s">
        <v>43</v>
      </c>
      <c r="C8" s="76" t="s">
        <v>93</v>
      </c>
      <c r="D8" s="76" t="s">
        <v>166</v>
      </c>
      <c r="E8" s="94" t="s">
        <v>44</v>
      </c>
      <c r="F8" s="82" t="s">
        <v>45</v>
      </c>
      <c r="G8" s="34" t="s">
        <v>46</v>
      </c>
      <c r="H8" s="34" t="s">
        <v>47</v>
      </c>
      <c r="I8" s="35" t="s">
        <v>221</v>
      </c>
      <c r="J8" s="35" t="s">
        <v>48</v>
      </c>
      <c r="K8" s="35" t="s">
        <v>165</v>
      </c>
    </row>
    <row r="9" spans="1:11" ht="68.25" customHeight="1" x14ac:dyDescent="0.15">
      <c r="B9" s="93" t="s">
        <v>49</v>
      </c>
      <c r="C9" s="76" t="s">
        <v>94</v>
      </c>
      <c r="D9" s="76" t="s">
        <v>95</v>
      </c>
      <c r="E9" s="134" t="s">
        <v>199</v>
      </c>
      <c r="F9" s="76" t="s">
        <v>50</v>
      </c>
      <c r="G9" s="134" t="s">
        <v>199</v>
      </c>
      <c r="H9" s="134" t="s">
        <v>199</v>
      </c>
      <c r="I9" s="35" t="s">
        <v>51</v>
      </c>
      <c r="J9" s="134" t="s">
        <v>199</v>
      </c>
      <c r="K9" s="134" t="s">
        <v>199</v>
      </c>
    </row>
    <row r="10" spans="1:11" ht="250.15" customHeight="1" x14ac:dyDescent="0.15">
      <c r="B10" s="93" t="s">
        <v>52</v>
      </c>
      <c r="C10" s="76" t="s">
        <v>96</v>
      </c>
      <c r="D10" s="76" t="s">
        <v>97</v>
      </c>
      <c r="E10" s="134" t="s">
        <v>199</v>
      </c>
      <c r="F10" s="82" t="s">
        <v>45</v>
      </c>
      <c r="G10" s="134" t="s">
        <v>199</v>
      </c>
      <c r="H10" s="134" t="s">
        <v>199</v>
      </c>
      <c r="I10" s="128" t="s">
        <v>220</v>
      </c>
      <c r="J10" s="134" t="s">
        <v>199</v>
      </c>
      <c r="K10" s="134" t="s">
        <v>199</v>
      </c>
    </row>
    <row r="11" spans="1:11" ht="8.25" customHeight="1" x14ac:dyDescent="0.15"/>
    <row r="12" spans="1:11" ht="15" customHeight="1" x14ac:dyDescent="0.15">
      <c r="A12" s="90" t="s">
        <v>98</v>
      </c>
    </row>
    <row r="13" spans="1:11" ht="15" customHeight="1" x14ac:dyDescent="0.15">
      <c r="B13" s="91" t="s">
        <v>10</v>
      </c>
      <c r="C13" s="156" t="s">
        <v>11</v>
      </c>
      <c r="D13" s="156"/>
      <c r="E13" s="91" t="s">
        <v>12</v>
      </c>
      <c r="F13" s="91" t="s">
        <v>13</v>
      </c>
      <c r="G13" s="156" t="s">
        <v>14</v>
      </c>
      <c r="H13" s="156"/>
      <c r="I13" s="156"/>
      <c r="J13" s="156" t="s">
        <v>15</v>
      </c>
      <c r="K13" s="156"/>
    </row>
    <row r="14" spans="1:11" ht="34.5" customHeight="1" x14ac:dyDescent="0.15">
      <c r="B14" s="91" t="s">
        <v>21</v>
      </c>
      <c r="C14" s="156" t="s">
        <v>22</v>
      </c>
      <c r="D14" s="156"/>
      <c r="E14" s="91" t="s">
        <v>23</v>
      </c>
      <c r="F14" s="91" t="s">
        <v>24</v>
      </c>
      <c r="G14" s="156" t="s">
        <v>26</v>
      </c>
      <c r="H14" s="156"/>
      <c r="I14" s="156"/>
      <c r="J14" s="156" t="s">
        <v>29</v>
      </c>
      <c r="K14" s="156"/>
    </row>
    <row r="15" spans="1:11" ht="68.25" customHeight="1" x14ac:dyDescent="0.15">
      <c r="B15" s="82" t="s">
        <v>99</v>
      </c>
      <c r="C15" s="160" t="s">
        <v>100</v>
      </c>
      <c r="D15" s="160"/>
      <c r="E15" s="129">
        <v>0.56640000000000001</v>
      </c>
      <c r="F15" s="76" t="s">
        <v>101</v>
      </c>
      <c r="G15" s="161" t="s">
        <v>53</v>
      </c>
      <c r="H15" s="161"/>
      <c r="I15" s="161"/>
      <c r="J15" s="170"/>
      <c r="K15" s="170"/>
    </row>
    <row r="16" spans="1:11" ht="57" customHeight="1" x14ac:dyDescent="0.15">
      <c r="B16" s="82" t="s">
        <v>99</v>
      </c>
      <c r="C16" s="171" t="s">
        <v>186</v>
      </c>
      <c r="D16" s="171"/>
      <c r="E16" s="114">
        <f>IF(ISERROR(3.6*(100/E25)*E27),0,3.6*(100/E25)*E27)</f>
        <v>0</v>
      </c>
      <c r="F16" s="76" t="s">
        <v>101</v>
      </c>
      <c r="G16" s="172" t="s">
        <v>81</v>
      </c>
      <c r="H16" s="172"/>
      <c r="I16" s="172"/>
      <c r="J16" s="173" t="s">
        <v>90</v>
      </c>
      <c r="K16" s="174"/>
    </row>
    <row r="17" spans="1:11" ht="57" customHeight="1" x14ac:dyDescent="0.15">
      <c r="B17" s="82" t="s">
        <v>99</v>
      </c>
      <c r="C17" s="171" t="s">
        <v>187</v>
      </c>
      <c r="D17" s="171"/>
      <c r="E17" s="114">
        <f>IF(ISERROR(E9*E26*E27/E10),0,E9*E26*E27/E10)</f>
        <v>0</v>
      </c>
      <c r="F17" s="76" t="s">
        <v>101</v>
      </c>
      <c r="G17" s="172" t="s">
        <v>82</v>
      </c>
      <c r="H17" s="172"/>
      <c r="I17" s="172"/>
      <c r="J17" s="173" t="s">
        <v>90</v>
      </c>
      <c r="K17" s="174"/>
    </row>
    <row r="18" spans="1:11" ht="132" customHeight="1" x14ac:dyDescent="0.15">
      <c r="B18" s="82" t="s">
        <v>99</v>
      </c>
      <c r="C18" s="171" t="s">
        <v>189</v>
      </c>
      <c r="D18" s="171"/>
      <c r="E18" s="135" t="s">
        <v>199</v>
      </c>
      <c r="F18" s="76" t="s">
        <v>101</v>
      </c>
      <c r="G18" s="172" t="s">
        <v>184</v>
      </c>
      <c r="H18" s="172"/>
      <c r="I18" s="172"/>
      <c r="J18" s="170"/>
      <c r="K18" s="170"/>
    </row>
    <row r="19" spans="1:11" ht="57" customHeight="1" x14ac:dyDescent="0.15">
      <c r="B19" s="82" t="s">
        <v>102</v>
      </c>
      <c r="C19" s="160" t="s">
        <v>103</v>
      </c>
      <c r="D19" s="160"/>
      <c r="E19" s="94" t="s">
        <v>44</v>
      </c>
      <c r="F19" s="76" t="s">
        <v>104</v>
      </c>
      <c r="G19" s="161" t="s">
        <v>54</v>
      </c>
      <c r="H19" s="161"/>
      <c r="I19" s="161"/>
      <c r="J19" s="168" t="s">
        <v>165</v>
      </c>
      <c r="K19" s="169"/>
    </row>
    <row r="20" spans="1:11" ht="57" customHeight="1" x14ac:dyDescent="0.15">
      <c r="B20" s="82" t="s">
        <v>105</v>
      </c>
      <c r="C20" s="160" t="s">
        <v>106</v>
      </c>
      <c r="D20" s="160"/>
      <c r="E20" s="94" t="s">
        <v>44</v>
      </c>
      <c r="F20" s="76" t="s">
        <v>104</v>
      </c>
      <c r="G20" s="161" t="s">
        <v>107</v>
      </c>
      <c r="H20" s="161"/>
      <c r="I20" s="161"/>
      <c r="J20" s="168" t="s">
        <v>165</v>
      </c>
      <c r="K20" s="169"/>
    </row>
    <row r="21" spans="1:11" ht="57" customHeight="1" x14ac:dyDescent="0.15">
      <c r="B21" s="82" t="s">
        <v>108</v>
      </c>
      <c r="C21" s="160" t="s">
        <v>109</v>
      </c>
      <c r="D21" s="160"/>
      <c r="E21" s="94" t="s">
        <v>44</v>
      </c>
      <c r="F21" s="76" t="s">
        <v>171</v>
      </c>
      <c r="G21" s="161" t="s">
        <v>107</v>
      </c>
      <c r="H21" s="161"/>
      <c r="I21" s="161"/>
      <c r="J21" s="168" t="s">
        <v>165</v>
      </c>
      <c r="K21" s="169"/>
    </row>
    <row r="22" spans="1:11" ht="57" customHeight="1" x14ac:dyDescent="0.15">
      <c r="B22" s="82" t="s">
        <v>110</v>
      </c>
      <c r="C22" s="160" t="s">
        <v>111</v>
      </c>
      <c r="D22" s="160"/>
      <c r="E22" s="94" t="s">
        <v>44</v>
      </c>
      <c r="F22" s="76" t="s">
        <v>55</v>
      </c>
      <c r="G22" s="161" t="s">
        <v>107</v>
      </c>
      <c r="H22" s="161"/>
      <c r="I22" s="161"/>
      <c r="J22" s="168" t="s">
        <v>165</v>
      </c>
      <c r="K22" s="169"/>
    </row>
    <row r="23" spans="1:11" ht="57" customHeight="1" x14ac:dyDescent="0.15">
      <c r="B23" s="82" t="s">
        <v>112</v>
      </c>
      <c r="C23" s="160" t="s">
        <v>113</v>
      </c>
      <c r="D23" s="160"/>
      <c r="E23" s="94" t="s">
        <v>44</v>
      </c>
      <c r="F23" s="76" t="s">
        <v>44</v>
      </c>
      <c r="G23" s="161" t="s">
        <v>114</v>
      </c>
      <c r="H23" s="161"/>
      <c r="I23" s="161"/>
      <c r="J23" s="168" t="s">
        <v>165</v>
      </c>
      <c r="K23" s="169"/>
    </row>
    <row r="24" spans="1:11" ht="332.25" customHeight="1" x14ac:dyDescent="0.15">
      <c r="B24" s="82" t="s">
        <v>115</v>
      </c>
      <c r="C24" s="162" t="s">
        <v>116</v>
      </c>
      <c r="D24" s="163"/>
      <c r="E24" s="94" t="s">
        <v>44</v>
      </c>
      <c r="F24" s="76" t="s">
        <v>104</v>
      </c>
      <c r="G24" s="164" t="s">
        <v>117</v>
      </c>
      <c r="H24" s="165"/>
      <c r="I24" s="166"/>
      <c r="J24" s="175"/>
      <c r="K24" s="176"/>
    </row>
    <row r="25" spans="1:11" ht="30" customHeight="1" x14ac:dyDescent="0.15">
      <c r="B25" s="82" t="s">
        <v>118</v>
      </c>
      <c r="C25" s="160" t="s">
        <v>56</v>
      </c>
      <c r="D25" s="160"/>
      <c r="E25" s="136" t="s">
        <v>200</v>
      </c>
      <c r="F25" s="83" t="s">
        <v>57</v>
      </c>
      <c r="G25" s="167" t="s">
        <v>58</v>
      </c>
      <c r="H25" s="167"/>
      <c r="I25" s="167"/>
      <c r="J25" s="170"/>
      <c r="K25" s="170"/>
    </row>
    <row r="26" spans="1:11" ht="100.15" customHeight="1" x14ac:dyDescent="0.15">
      <c r="B26" s="82" t="s">
        <v>119</v>
      </c>
      <c r="C26" s="160" t="s">
        <v>59</v>
      </c>
      <c r="D26" s="160"/>
      <c r="E26" s="136" t="s">
        <v>199</v>
      </c>
      <c r="F26" s="83" t="s">
        <v>60</v>
      </c>
      <c r="G26" s="167" t="s">
        <v>190</v>
      </c>
      <c r="H26" s="167"/>
      <c r="I26" s="167"/>
      <c r="J26" s="170"/>
      <c r="K26" s="170"/>
    </row>
    <row r="27" spans="1:11" ht="100.15" customHeight="1" x14ac:dyDescent="0.15">
      <c r="B27" s="82" t="s">
        <v>120</v>
      </c>
      <c r="C27" s="160" t="s">
        <v>121</v>
      </c>
      <c r="D27" s="160"/>
      <c r="E27" s="137" t="s">
        <v>199</v>
      </c>
      <c r="F27" s="83" t="s">
        <v>122</v>
      </c>
      <c r="G27" s="167" t="s">
        <v>61</v>
      </c>
      <c r="H27" s="167"/>
      <c r="I27" s="167"/>
      <c r="J27" s="170"/>
      <c r="K27" s="170"/>
    </row>
    <row r="28" spans="1:11" ht="6.75" customHeight="1" x14ac:dyDescent="0.15"/>
    <row r="29" spans="1:11" ht="18.75" customHeight="1" x14ac:dyDescent="0.15">
      <c r="A29" s="95" t="s">
        <v>123</v>
      </c>
      <c r="B29" s="95"/>
    </row>
    <row r="30" spans="1:11" ht="17.25" thickBot="1" x14ac:dyDescent="0.2">
      <c r="B30" s="157" t="s">
        <v>124</v>
      </c>
      <c r="C30" s="157"/>
      <c r="D30" s="96" t="s">
        <v>24</v>
      </c>
    </row>
    <row r="31" spans="1:11" ht="19.5" thickBot="1" x14ac:dyDescent="0.2">
      <c r="B31" s="158">
        <f>ROUNDDOWN('AM2_MPS(calc_process)'!G6, 0)</f>
        <v>51</v>
      </c>
      <c r="C31" s="159"/>
      <c r="D31" s="97" t="s">
        <v>125</v>
      </c>
    </row>
    <row r="32" spans="1:11" ht="20.100000000000001" customHeight="1" x14ac:dyDescent="0.15">
      <c r="B32" s="98"/>
      <c r="C32" s="98"/>
      <c r="F32" s="99"/>
      <c r="G32" s="99"/>
    </row>
    <row r="33" spans="1:10" ht="14.25" customHeight="1" x14ac:dyDescent="0.15">
      <c r="A33" s="90" t="s">
        <v>9</v>
      </c>
    </row>
    <row r="34" spans="1:10" ht="14.25" customHeight="1" x14ac:dyDescent="0.15">
      <c r="B34" s="100" t="s">
        <v>31</v>
      </c>
      <c r="C34" s="155" t="s">
        <v>32</v>
      </c>
      <c r="D34" s="155"/>
      <c r="E34" s="155"/>
      <c r="F34" s="155"/>
      <c r="G34" s="155"/>
      <c r="H34" s="155"/>
      <c r="I34" s="155"/>
      <c r="J34" s="101"/>
    </row>
    <row r="35" spans="1:10" ht="14.25" customHeight="1" x14ac:dyDescent="0.15">
      <c r="B35" s="100" t="s">
        <v>30</v>
      </c>
      <c r="C35" s="155" t="s">
        <v>33</v>
      </c>
      <c r="D35" s="155"/>
      <c r="E35" s="155"/>
      <c r="F35" s="155"/>
      <c r="G35" s="155"/>
      <c r="H35" s="155"/>
      <c r="I35" s="155"/>
      <c r="J35" s="101"/>
    </row>
    <row r="36" spans="1:10" ht="14.25" customHeight="1" x14ac:dyDescent="0.15">
      <c r="B36" s="100" t="s">
        <v>34</v>
      </c>
      <c r="C36" s="155" t="s">
        <v>35</v>
      </c>
      <c r="D36" s="155"/>
      <c r="E36" s="155"/>
      <c r="F36" s="155"/>
      <c r="G36" s="155"/>
      <c r="H36" s="155"/>
      <c r="I36" s="155"/>
      <c r="J36" s="101"/>
    </row>
  </sheetData>
  <sheetProtection algorithmName="SHA-512" hashValue="suuf3YTTz3rpZwzbKzWxQBTWpivHkXEpNygGKDfu0jH+jHEhSWFzMYV9eVRu8mwxJfGltO61t7PPZRnMXrmLig==" saltValue="fgM398+1aWfTU1DBAyPPdw==" spinCount="100000" sheet="1" objects="1" scenarios="1" formatCells="0" formatRows="0"/>
  <mergeCells count="50">
    <mergeCell ref="C23:D23"/>
    <mergeCell ref="G23:I23"/>
    <mergeCell ref="J23:K23"/>
    <mergeCell ref="J27:K27"/>
    <mergeCell ref="J24:K24"/>
    <mergeCell ref="C25:D25"/>
    <mergeCell ref="G25:I25"/>
    <mergeCell ref="J25:K25"/>
    <mergeCell ref="C26:D26"/>
    <mergeCell ref="G26:I26"/>
    <mergeCell ref="J26:K26"/>
    <mergeCell ref="C16:D16"/>
    <mergeCell ref="G16:I16"/>
    <mergeCell ref="J16:K16"/>
    <mergeCell ref="J21:K21"/>
    <mergeCell ref="C22:D22"/>
    <mergeCell ref="G22:I22"/>
    <mergeCell ref="J22:K22"/>
    <mergeCell ref="C17:D17"/>
    <mergeCell ref="G17:I17"/>
    <mergeCell ref="J17:K17"/>
    <mergeCell ref="C19:D19"/>
    <mergeCell ref="G19:I19"/>
    <mergeCell ref="J19:K19"/>
    <mergeCell ref="C18:D18"/>
    <mergeCell ref="G18:I18"/>
    <mergeCell ref="J18:K18"/>
    <mergeCell ref="J20:K20"/>
    <mergeCell ref="J13:K13"/>
    <mergeCell ref="J14:K14"/>
    <mergeCell ref="J15:K15"/>
    <mergeCell ref="G13:I13"/>
    <mergeCell ref="G14:I14"/>
    <mergeCell ref="G15:I15"/>
    <mergeCell ref="C35:I35"/>
    <mergeCell ref="C36:I36"/>
    <mergeCell ref="C13:D13"/>
    <mergeCell ref="C14:D14"/>
    <mergeCell ref="B30:C30"/>
    <mergeCell ref="B31:C31"/>
    <mergeCell ref="C15:D15"/>
    <mergeCell ref="C34:I34"/>
    <mergeCell ref="C21:D21"/>
    <mergeCell ref="G21:I21"/>
    <mergeCell ref="C24:D24"/>
    <mergeCell ref="G24:I24"/>
    <mergeCell ref="C27:D27"/>
    <mergeCell ref="G27:I27"/>
    <mergeCell ref="C20:D20"/>
    <mergeCell ref="G20:I20"/>
  </mergeCells>
  <phoneticPr fontId="2"/>
  <printOptions horizontalCentered="1"/>
  <pageMargins left="0.70866141732283472" right="0.70866141732283472" top="0.74803149606299213" bottom="0.74803149606299213" header="0.31496062992125984" footer="0.31496062992125984"/>
  <pageSetup paperSize="9" scale="37"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I23"/>
  <sheetViews>
    <sheetView showGridLines="0" view="pageBreakPreview" zoomScale="80" zoomScaleNormal="100" zoomScaleSheetLayoutView="80" workbookViewId="0"/>
  </sheetViews>
  <sheetFormatPr defaultColWidth="9" defaultRowHeight="14.25" x14ac:dyDescent="0.15"/>
  <cols>
    <col min="1" max="4" width="3.625" style="42" customWidth="1"/>
    <col min="5" max="5" width="47.125" style="42" customWidth="1"/>
    <col min="6" max="7" width="12.625" style="42" customWidth="1"/>
    <col min="8" max="8" width="14.625" style="42" customWidth="1"/>
    <col min="9" max="9" width="9" style="45"/>
    <col min="10" max="16384" width="9" style="42"/>
  </cols>
  <sheetData>
    <row r="1" spans="1:9" x14ac:dyDescent="0.15">
      <c r="I1" s="48" t="str">
        <f>'AM3_MPS(input)'!K1</f>
        <v>Monitoring Spreadsheet: JCM_TH_AM003_ver01.0</v>
      </c>
    </row>
    <row r="2" spans="1:9" x14ac:dyDescent="0.15">
      <c r="I2" s="48" t="str">
        <f>'AM3_MPS(input)'!K2</f>
        <v>Reference Number: TH004</v>
      </c>
    </row>
    <row r="3" spans="1:9" ht="27.75" customHeight="1" x14ac:dyDescent="0.15">
      <c r="A3" s="181" t="s">
        <v>126</v>
      </c>
      <c r="B3" s="181"/>
      <c r="C3" s="181"/>
      <c r="D3" s="181"/>
      <c r="E3" s="181"/>
      <c r="F3" s="181"/>
      <c r="G3" s="181"/>
      <c r="H3" s="181"/>
      <c r="I3" s="181"/>
    </row>
    <row r="4" spans="1:9" ht="11.25" customHeight="1" x14ac:dyDescent="0.15"/>
    <row r="5" spans="1:9" ht="18.75" customHeight="1" thickBot="1" x14ac:dyDescent="0.2">
      <c r="A5" s="275" t="s">
        <v>2</v>
      </c>
      <c r="B5" s="276"/>
      <c r="C5" s="276"/>
      <c r="D5" s="276"/>
      <c r="E5" s="277"/>
      <c r="F5" s="278" t="s">
        <v>279</v>
      </c>
      <c r="G5" s="279" t="s">
        <v>280</v>
      </c>
      <c r="H5" s="278" t="s">
        <v>281</v>
      </c>
      <c r="I5" s="280" t="s">
        <v>7</v>
      </c>
    </row>
    <row r="6" spans="1:9" ht="18.75" customHeight="1" thickBot="1" x14ac:dyDescent="0.2">
      <c r="A6" s="281"/>
      <c r="B6" s="282" t="s">
        <v>36</v>
      </c>
      <c r="C6" s="282"/>
      <c r="D6" s="282"/>
      <c r="E6" s="282"/>
      <c r="F6" s="283" t="s">
        <v>282</v>
      </c>
      <c r="G6" s="284">
        <f>G8-G11</f>
        <v>314.30123304042263</v>
      </c>
      <c r="H6" s="285" t="s">
        <v>39</v>
      </c>
      <c r="I6" s="286" t="s">
        <v>40</v>
      </c>
    </row>
    <row r="7" spans="1:9" ht="18.75" customHeight="1" thickBot="1" x14ac:dyDescent="0.2">
      <c r="A7" s="275" t="s">
        <v>283</v>
      </c>
      <c r="B7" s="277"/>
      <c r="C7" s="276"/>
      <c r="D7" s="278"/>
      <c r="E7" s="278"/>
      <c r="F7" s="278"/>
      <c r="G7" s="287"/>
      <c r="H7" s="277"/>
      <c r="I7" s="278"/>
    </row>
    <row r="8" spans="1:9" ht="18.75" customHeight="1" thickBot="1" x14ac:dyDescent="0.2">
      <c r="A8" s="288"/>
      <c r="B8" s="289" t="s">
        <v>37</v>
      </c>
      <c r="C8" s="282"/>
      <c r="D8" s="282"/>
      <c r="E8" s="282"/>
      <c r="F8" s="283" t="s">
        <v>282</v>
      </c>
      <c r="G8" s="284">
        <f>G9</f>
        <v>4202.0708330404223</v>
      </c>
      <c r="H8" s="285" t="s">
        <v>39</v>
      </c>
      <c r="I8" s="290" t="s">
        <v>41</v>
      </c>
    </row>
    <row r="9" spans="1:9" ht="18.75" customHeight="1" x14ac:dyDescent="0.15">
      <c r="A9" s="281"/>
      <c r="B9" s="291"/>
      <c r="C9" s="292" t="s">
        <v>37</v>
      </c>
      <c r="D9" s="292"/>
      <c r="E9" s="292"/>
      <c r="F9" s="290" t="s">
        <v>284</v>
      </c>
      <c r="G9" s="293">
        <f>'AM3_MPS(input_separate)'!R27</f>
        <v>4202.0708330404223</v>
      </c>
      <c r="H9" s="290" t="s">
        <v>39</v>
      </c>
      <c r="I9" s="290" t="s">
        <v>41</v>
      </c>
    </row>
    <row r="10" spans="1:9" ht="18.75" customHeight="1" thickBot="1" x14ac:dyDescent="0.2">
      <c r="A10" s="275" t="s">
        <v>285</v>
      </c>
      <c r="B10" s="276"/>
      <c r="C10" s="276"/>
      <c r="D10" s="276"/>
      <c r="E10" s="277"/>
      <c r="F10" s="278"/>
      <c r="G10" s="275"/>
      <c r="H10" s="277"/>
      <c r="I10" s="278"/>
    </row>
    <row r="11" spans="1:9" ht="18.75" customHeight="1" thickBot="1" x14ac:dyDescent="0.2">
      <c r="A11" s="288"/>
      <c r="B11" s="294" t="s">
        <v>38</v>
      </c>
      <c r="C11" s="295"/>
      <c r="D11" s="295"/>
      <c r="E11" s="295"/>
      <c r="F11" s="296" t="s">
        <v>282</v>
      </c>
      <c r="G11" s="284">
        <f>G12</f>
        <v>3887.7695999999996</v>
      </c>
      <c r="H11" s="297" t="s">
        <v>286</v>
      </c>
      <c r="I11" s="298" t="s">
        <v>287</v>
      </c>
    </row>
    <row r="12" spans="1:9" ht="18.75" customHeight="1" x14ac:dyDescent="0.15">
      <c r="A12" s="281"/>
      <c r="B12" s="291"/>
      <c r="C12" s="292" t="s">
        <v>288</v>
      </c>
      <c r="D12" s="292"/>
      <c r="E12" s="292"/>
      <c r="F12" s="298" t="s">
        <v>284</v>
      </c>
      <c r="G12" s="293">
        <f>'AM3_MPS(input_separate)'!S27</f>
        <v>3887.7695999999996</v>
      </c>
      <c r="H12" s="298" t="s">
        <v>286</v>
      </c>
      <c r="I12" s="298" t="s">
        <v>287</v>
      </c>
    </row>
    <row r="13" spans="1:9" x14ac:dyDescent="0.15">
      <c r="A13" s="43"/>
      <c r="B13" s="43"/>
      <c r="C13" s="43"/>
      <c r="D13" s="43"/>
      <c r="E13" s="43"/>
      <c r="F13" s="47"/>
      <c r="G13" s="46"/>
      <c r="H13" s="46"/>
      <c r="I13" s="3"/>
    </row>
    <row r="14" spans="1:9" ht="21.75" customHeight="1" x14ac:dyDescent="0.15">
      <c r="E14" s="43" t="s">
        <v>8</v>
      </c>
      <c r="F14" s="44"/>
    </row>
    <row r="15" spans="1:9" ht="21.75" customHeight="1" x14ac:dyDescent="0.15">
      <c r="E15" s="46" t="s">
        <v>289</v>
      </c>
      <c r="F15" s="44"/>
    </row>
    <row r="16" spans="1:9" ht="21.75" customHeight="1" x14ac:dyDescent="0.15">
      <c r="E16" s="36" t="s">
        <v>290</v>
      </c>
      <c r="F16" s="33">
        <v>5.59</v>
      </c>
      <c r="G16" s="33" t="s">
        <v>62</v>
      </c>
      <c r="H16" s="3"/>
    </row>
    <row r="17" spans="5:8" ht="21.75" customHeight="1" x14ac:dyDescent="0.15">
      <c r="E17" s="36" t="s">
        <v>291</v>
      </c>
      <c r="F17" s="299">
        <v>5.69</v>
      </c>
      <c r="G17" s="33" t="s">
        <v>44</v>
      </c>
      <c r="H17" s="3"/>
    </row>
    <row r="18" spans="5:8" ht="21.75" customHeight="1" x14ac:dyDescent="0.15">
      <c r="E18" s="36" t="s">
        <v>292</v>
      </c>
      <c r="F18" s="33">
        <v>5.85</v>
      </c>
      <c r="G18" s="33" t="s">
        <v>62</v>
      </c>
      <c r="H18" s="3"/>
    </row>
    <row r="19" spans="5:8" ht="21.75" customHeight="1" x14ac:dyDescent="0.15">
      <c r="E19" s="36" t="s">
        <v>293</v>
      </c>
      <c r="F19" s="299">
        <v>6.06</v>
      </c>
      <c r="G19" s="33" t="s">
        <v>44</v>
      </c>
      <c r="H19" s="3"/>
    </row>
    <row r="20" spans="5:8" ht="21.75" customHeight="1" x14ac:dyDescent="0.15">
      <c r="E20" s="300"/>
      <c r="F20" s="300"/>
      <c r="G20" s="43"/>
      <c r="H20" s="43"/>
    </row>
    <row r="21" spans="5:8" ht="21.75" customHeight="1" x14ac:dyDescent="0.15">
      <c r="E21" s="301" t="s">
        <v>294</v>
      </c>
      <c r="F21" s="33">
        <v>1.5</v>
      </c>
      <c r="G21" s="302" t="s">
        <v>244</v>
      </c>
      <c r="H21" s="43"/>
    </row>
    <row r="22" spans="5:8" ht="21.75" customHeight="1" x14ac:dyDescent="0.15">
      <c r="E22" s="301" t="s">
        <v>295</v>
      </c>
      <c r="F22" s="33">
        <v>1.5</v>
      </c>
      <c r="G22" s="302" t="s">
        <v>244</v>
      </c>
      <c r="H22" s="43"/>
    </row>
    <row r="23" spans="5:8" ht="21.75" customHeight="1" x14ac:dyDescent="0.15">
      <c r="E23" s="300"/>
      <c r="F23" s="300"/>
      <c r="G23" s="43"/>
      <c r="H23" s="43"/>
    </row>
  </sheetData>
  <sheetProtection password="C763" sheet="1" objects="1" scenarios="1"/>
  <mergeCells count="1">
    <mergeCell ref="A3:I3"/>
  </mergeCells>
  <phoneticPr fontId="18"/>
  <pageMargins left="0.70866141732283472" right="0.70866141732283472" top="0.74803149606299213" bottom="0.74803149606299213" header="0.31496062992125984" footer="0.31496062992125984"/>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C12"/>
  <sheetViews>
    <sheetView showGridLines="0" view="pageBreakPreview" zoomScale="80" zoomScaleNormal="80" zoomScaleSheetLayoutView="80" workbookViewId="0"/>
  </sheetViews>
  <sheetFormatPr defaultColWidth="9" defaultRowHeight="13.5" x14ac:dyDescent="0.15"/>
  <cols>
    <col min="1" max="1" width="3.625" style="66" customWidth="1"/>
    <col min="2" max="2" width="36.375" style="66" customWidth="1"/>
    <col min="3" max="3" width="49.125" style="66" customWidth="1"/>
    <col min="4" max="16384" width="9" style="66"/>
  </cols>
  <sheetData>
    <row r="1" spans="1:3" ht="18" customHeight="1" x14ac:dyDescent="0.15">
      <c r="C1" s="67" t="str">
        <f>'AM3_MPS(input)'!K1</f>
        <v>Monitoring Spreadsheet: JCM_TH_AM003_ver01.0</v>
      </c>
    </row>
    <row r="2" spans="1:3" ht="18" customHeight="1" x14ac:dyDescent="0.15">
      <c r="C2" s="67" t="str">
        <f>'AM3_MPS(input)'!K2</f>
        <v>Reference Number: TH004</v>
      </c>
    </row>
    <row r="3" spans="1:3" ht="24.75" customHeight="1" x14ac:dyDescent="0.15">
      <c r="A3" s="185" t="s">
        <v>161</v>
      </c>
      <c r="B3" s="185"/>
      <c r="C3" s="185"/>
    </row>
    <row r="5" spans="1:3" ht="21" customHeight="1" x14ac:dyDescent="0.15">
      <c r="B5" s="68" t="s">
        <v>162</v>
      </c>
      <c r="C5" s="68" t="s">
        <v>163</v>
      </c>
    </row>
    <row r="6" spans="1:3" ht="54.75" customHeight="1" x14ac:dyDescent="0.15">
      <c r="B6" s="65" t="s">
        <v>192</v>
      </c>
      <c r="C6" s="65" t="s">
        <v>193</v>
      </c>
    </row>
    <row r="7" spans="1:3" ht="54.75" customHeight="1" x14ac:dyDescent="0.15">
      <c r="B7" s="65" t="s">
        <v>194</v>
      </c>
      <c r="C7" s="65" t="s">
        <v>296</v>
      </c>
    </row>
    <row r="8" spans="1:3" ht="54.75" customHeight="1" x14ac:dyDescent="0.15">
      <c r="B8" s="65" t="s">
        <v>195</v>
      </c>
      <c r="C8" s="65" t="s">
        <v>196</v>
      </c>
    </row>
    <row r="9" spans="1:3" ht="54.75" customHeight="1" x14ac:dyDescent="0.15">
      <c r="B9" s="65" t="s">
        <v>218</v>
      </c>
      <c r="C9" s="65" t="s">
        <v>219</v>
      </c>
    </row>
    <row r="10" spans="1:3" ht="54.75" customHeight="1" x14ac:dyDescent="0.15">
      <c r="B10" s="65"/>
      <c r="C10" s="65"/>
    </row>
    <row r="11" spans="1:3" ht="54.75" customHeight="1" x14ac:dyDescent="0.15">
      <c r="B11" s="65"/>
      <c r="C11" s="65"/>
    </row>
    <row r="12" spans="1:3" ht="54.75" customHeight="1" x14ac:dyDescent="0.15">
      <c r="B12" s="65"/>
      <c r="C12" s="65"/>
    </row>
  </sheetData>
  <sheetProtection password="C763" sheet="1" objects="1" scenarios="1" formatCells="0" formatRows="0" insertRows="0"/>
  <mergeCells count="1">
    <mergeCell ref="A3:C3"/>
  </mergeCells>
  <phoneticPr fontId="18"/>
  <pageMargins left="0.70866141732283472" right="0.70866141732283472" top="0.74803149606299213" bottom="0.74803149606299213" header="0.31496062992125984" footer="0.31496062992125984"/>
  <pageSetup paperSize="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A1:L35"/>
  <sheetViews>
    <sheetView showGridLines="0" view="pageBreakPreview" zoomScale="70" zoomScaleNormal="55" zoomScaleSheetLayoutView="70" workbookViewId="0"/>
  </sheetViews>
  <sheetFormatPr defaultColWidth="9" defaultRowHeight="14.25" x14ac:dyDescent="0.15"/>
  <cols>
    <col min="1" max="1" width="2.625" style="85" customWidth="1"/>
    <col min="2" max="3" width="11.625" style="85" customWidth="1"/>
    <col min="4" max="4" width="12.375" style="85" customWidth="1"/>
    <col min="5" max="5" width="26.625" style="85" customWidth="1"/>
    <col min="6" max="7" width="10.625" style="85" customWidth="1"/>
    <col min="8" max="8" width="11.625" style="85" customWidth="1"/>
    <col min="9" max="9" width="11.375" style="85" customWidth="1"/>
    <col min="10" max="10" width="60.625" style="85" customWidth="1"/>
    <col min="11" max="11" width="12.625" style="85" customWidth="1"/>
    <col min="12" max="12" width="11.375" style="85" customWidth="1"/>
    <col min="13" max="16384" width="9" style="85"/>
  </cols>
  <sheetData>
    <row r="1" spans="1:12" ht="18" customHeight="1" x14ac:dyDescent="0.15">
      <c r="L1" s="86" t="str">
        <f>'AM3_MPS(input)'!K1</f>
        <v>Monitoring Spreadsheet: JCM_TH_AM003_ver01.0</v>
      </c>
    </row>
    <row r="2" spans="1:12" ht="18" customHeight="1" x14ac:dyDescent="0.15">
      <c r="L2" s="86" t="str">
        <f>'AM3_MPS(input)'!K2</f>
        <v>Reference Number: TH004</v>
      </c>
    </row>
    <row r="3" spans="1:12" ht="27.75" customHeight="1" x14ac:dyDescent="0.15">
      <c r="A3" s="87" t="s">
        <v>297</v>
      </c>
      <c r="B3" s="87"/>
      <c r="C3" s="88"/>
      <c r="D3" s="88"/>
      <c r="E3" s="88"/>
      <c r="F3" s="88"/>
      <c r="G3" s="88"/>
      <c r="H3" s="88"/>
      <c r="I3" s="88"/>
      <c r="J3" s="88"/>
      <c r="K3" s="88"/>
      <c r="L3" s="89"/>
    </row>
    <row r="5" spans="1:12" ht="18.75" customHeight="1" x14ac:dyDescent="0.15">
      <c r="A5" s="90" t="s">
        <v>174</v>
      </c>
      <c r="B5" s="90"/>
      <c r="C5" s="90"/>
    </row>
    <row r="6" spans="1:12" ht="18.75" customHeight="1" x14ac:dyDescent="0.15">
      <c r="A6" s="90"/>
      <c r="B6" s="154" t="s">
        <v>10</v>
      </c>
      <c r="C6" s="154" t="s">
        <v>11</v>
      </c>
      <c r="D6" s="154" t="s">
        <v>12</v>
      </c>
      <c r="E6" s="154" t="s">
        <v>13</v>
      </c>
      <c r="F6" s="154" t="s">
        <v>14</v>
      </c>
      <c r="G6" s="154" t="s">
        <v>15</v>
      </c>
      <c r="H6" s="154" t="s">
        <v>16</v>
      </c>
      <c r="I6" s="154" t="s">
        <v>17</v>
      </c>
      <c r="J6" s="154" t="s">
        <v>18</v>
      </c>
      <c r="K6" s="154" t="s">
        <v>19</v>
      </c>
      <c r="L6" s="154" t="s">
        <v>164</v>
      </c>
    </row>
    <row r="7" spans="1:12" s="92" customFormat="1" ht="39" customHeight="1" x14ac:dyDescent="0.15">
      <c r="B7" s="154" t="s">
        <v>178</v>
      </c>
      <c r="C7" s="154" t="s">
        <v>20</v>
      </c>
      <c r="D7" s="154" t="s">
        <v>21</v>
      </c>
      <c r="E7" s="154" t="s">
        <v>22</v>
      </c>
      <c r="F7" s="154" t="s">
        <v>177</v>
      </c>
      <c r="G7" s="154" t="s">
        <v>24</v>
      </c>
      <c r="H7" s="154" t="s">
        <v>25</v>
      </c>
      <c r="I7" s="154" t="s">
        <v>26</v>
      </c>
      <c r="J7" s="154" t="s">
        <v>27</v>
      </c>
      <c r="K7" s="154" t="s">
        <v>28</v>
      </c>
      <c r="L7" s="154" t="s">
        <v>29</v>
      </c>
    </row>
    <row r="8" spans="1:12" ht="291" customHeight="1" x14ac:dyDescent="0.15">
      <c r="B8" s="109"/>
      <c r="C8" s="213" t="s">
        <v>43</v>
      </c>
      <c r="D8" s="214" t="s">
        <v>228</v>
      </c>
      <c r="E8" s="153" t="s">
        <v>229</v>
      </c>
      <c r="F8" s="215" t="s">
        <v>44</v>
      </c>
      <c r="G8" s="216" t="s">
        <v>45</v>
      </c>
      <c r="H8" s="217" t="s">
        <v>34</v>
      </c>
      <c r="I8" s="217" t="s">
        <v>47</v>
      </c>
      <c r="J8" s="128" t="s">
        <v>230</v>
      </c>
      <c r="K8" s="128" t="s">
        <v>48</v>
      </c>
      <c r="L8" s="128" t="s">
        <v>298</v>
      </c>
    </row>
    <row r="9" spans="1:12" ht="65.45" customHeight="1" x14ac:dyDescent="0.15">
      <c r="A9" s="218"/>
      <c r="B9" s="152"/>
      <c r="C9" s="213" t="s">
        <v>49</v>
      </c>
      <c r="D9" s="214" t="s">
        <v>232</v>
      </c>
      <c r="E9" s="153" t="s">
        <v>233</v>
      </c>
      <c r="F9" s="152" t="s">
        <v>44</v>
      </c>
      <c r="G9" s="153" t="s">
        <v>50</v>
      </c>
      <c r="H9" s="152" t="s">
        <v>44</v>
      </c>
      <c r="I9" s="152" t="s">
        <v>44</v>
      </c>
      <c r="J9" s="128" t="s">
        <v>51</v>
      </c>
      <c r="K9" s="152" t="s">
        <v>44</v>
      </c>
      <c r="L9" s="152" t="s">
        <v>44</v>
      </c>
    </row>
    <row r="10" spans="1:12" ht="237.75" customHeight="1" x14ac:dyDescent="0.15">
      <c r="A10" s="218"/>
      <c r="B10" s="152"/>
      <c r="C10" s="213" t="s">
        <v>52</v>
      </c>
      <c r="D10" s="214" t="s">
        <v>234</v>
      </c>
      <c r="E10" s="153" t="s">
        <v>235</v>
      </c>
      <c r="F10" s="152" t="s">
        <v>44</v>
      </c>
      <c r="G10" s="216" t="s">
        <v>45</v>
      </c>
      <c r="H10" s="152" t="s">
        <v>44</v>
      </c>
      <c r="I10" s="152" t="s">
        <v>44</v>
      </c>
      <c r="J10" s="128" t="s">
        <v>220</v>
      </c>
      <c r="K10" s="152" t="s">
        <v>44</v>
      </c>
      <c r="L10" s="152" t="s">
        <v>44</v>
      </c>
    </row>
    <row r="11" spans="1:12" ht="8.25" customHeight="1" x14ac:dyDescent="0.15">
      <c r="A11" s="218"/>
      <c r="B11" s="218"/>
    </row>
    <row r="12" spans="1:12" ht="20.100000000000001" customHeight="1" x14ac:dyDescent="0.15">
      <c r="A12" s="90" t="s">
        <v>175</v>
      </c>
      <c r="B12" s="90"/>
    </row>
    <row r="13" spans="1:12" ht="20.100000000000001" customHeight="1" x14ac:dyDescent="0.15">
      <c r="A13" s="218"/>
      <c r="B13" s="198" t="s">
        <v>10</v>
      </c>
      <c r="C13" s="199"/>
      <c r="D13" s="156" t="s">
        <v>11</v>
      </c>
      <c r="E13" s="156"/>
      <c r="F13" s="154" t="s">
        <v>12</v>
      </c>
      <c r="G13" s="154" t="s">
        <v>13</v>
      </c>
      <c r="H13" s="156" t="s">
        <v>14</v>
      </c>
      <c r="I13" s="156"/>
      <c r="J13" s="156"/>
      <c r="K13" s="156" t="s">
        <v>15</v>
      </c>
      <c r="L13" s="156"/>
    </row>
    <row r="14" spans="1:12" ht="39" customHeight="1" x14ac:dyDescent="0.15">
      <c r="A14" s="218"/>
      <c r="B14" s="198" t="s">
        <v>21</v>
      </c>
      <c r="C14" s="199"/>
      <c r="D14" s="156" t="s">
        <v>22</v>
      </c>
      <c r="E14" s="156"/>
      <c r="F14" s="154" t="s">
        <v>23</v>
      </c>
      <c r="G14" s="154" t="s">
        <v>24</v>
      </c>
      <c r="H14" s="156" t="s">
        <v>26</v>
      </c>
      <c r="I14" s="156"/>
      <c r="J14" s="156"/>
      <c r="K14" s="156" t="s">
        <v>29</v>
      </c>
      <c r="L14" s="156"/>
    </row>
    <row r="15" spans="1:12" ht="68.25" customHeight="1" x14ac:dyDescent="0.15">
      <c r="A15" s="218"/>
      <c r="B15" s="303" t="s">
        <v>236</v>
      </c>
      <c r="C15" s="304"/>
      <c r="D15" s="171" t="s">
        <v>237</v>
      </c>
      <c r="E15" s="171"/>
      <c r="F15" s="305">
        <f>IF('AM3_MPS(input)'!E15&gt;0,'AM3_MPS(input)'!E15,"")</f>
        <v>0.56640000000000001</v>
      </c>
      <c r="G15" s="306" t="s">
        <v>238</v>
      </c>
      <c r="H15" s="307" t="str">
        <f>'AM3_MPS(input)'!G15</f>
        <v>The most recent value available at the time of validation is applied and fixed for the monitoring period thereafter. The data is sourced from “Grid Emission Factor (GEF) of Thailand”, endorsed by Thailand Greenhouse Gas Management Organization unless otherwise instructed by the Joint Committee.</v>
      </c>
      <c r="I15" s="307"/>
      <c r="J15" s="307"/>
      <c r="K15" s="307" t="str">
        <f>IF('AM3_MPS(input)'!J15&gt;0,'AM3_MPS(input)'!J15,"")</f>
        <v/>
      </c>
      <c r="L15" s="307"/>
    </row>
    <row r="16" spans="1:12" ht="68.25" customHeight="1" x14ac:dyDescent="0.15">
      <c r="A16" s="218"/>
      <c r="B16" s="303" t="s">
        <v>299</v>
      </c>
      <c r="C16" s="304"/>
      <c r="D16" s="171" t="s">
        <v>300</v>
      </c>
      <c r="E16" s="171"/>
      <c r="F16" s="305">
        <f>IF(ISERROR(3.6*(100/F24)*F26),0,3.6*(100/F24)*F26)</f>
        <v>0</v>
      </c>
      <c r="G16" s="306" t="s">
        <v>301</v>
      </c>
      <c r="H16" s="307" t="str">
        <f>'AM3_MPS(input)'!G16</f>
        <v>Power generation efficiency obtained from manufacturer's specification</v>
      </c>
      <c r="I16" s="307"/>
      <c r="J16" s="307"/>
      <c r="K16" s="307" t="str">
        <f>IF('AM3_MPS(input)'!J16&gt;0,'AM3_MPS(input)'!J16,"")</f>
        <v>Calculated</v>
      </c>
      <c r="L16" s="307"/>
    </row>
    <row r="17" spans="1:12" ht="68.25" customHeight="1" x14ac:dyDescent="0.15">
      <c r="A17" s="218"/>
      <c r="B17" s="303" t="s">
        <v>236</v>
      </c>
      <c r="C17" s="304"/>
      <c r="D17" s="171" t="s">
        <v>187</v>
      </c>
      <c r="E17" s="171"/>
      <c r="F17" s="305">
        <f>IF(ISERROR(F9*F25*F26/F10),0,F9*F25*F26/F10)</f>
        <v>0</v>
      </c>
      <c r="G17" s="306" t="s">
        <v>238</v>
      </c>
      <c r="H17" s="307" t="str">
        <f>'AM3_MPS(input)'!G17</f>
        <v>The power generation efficiency calculated from monitored data of the amount of fuel input for power generation and the amount of electricity generated</v>
      </c>
      <c r="I17" s="307"/>
      <c r="J17" s="307"/>
      <c r="K17" s="307" t="str">
        <f>IF('AM3_MPS(input)'!J17&gt;0,'AM3_MPS(input)'!J17,"")</f>
        <v>Calculated</v>
      </c>
      <c r="L17" s="307"/>
    </row>
    <row r="18" spans="1:12" ht="123" customHeight="1" x14ac:dyDescent="0.15">
      <c r="A18" s="218"/>
      <c r="B18" s="303" t="s">
        <v>236</v>
      </c>
      <c r="C18" s="304"/>
      <c r="D18" s="171" t="s">
        <v>241</v>
      </c>
      <c r="E18" s="171"/>
      <c r="F18" s="305" t="str">
        <f>IF('AM3_MPS(input)'!E18&gt;0,'AM3_MPS(input)'!E18,"")</f>
        <v>-</v>
      </c>
      <c r="G18" s="306" t="s">
        <v>238</v>
      </c>
      <c r="H18" s="307" t="str">
        <f>'AM3_MPS(input)'!G18</f>
        <v>[Captive electricity with diesel fuel]
CDM approved small scale methodology: AMS-I.A.
[Captive electricity with natural gas]
2006 IPCC Guidelines on National GHG Inventories for the source of EF of natural gas.
CDM Methodological tool "Determining the baseline efficiency of thermal or electric energy generation systems version02.0" for the default efficiency for off-grid power plants.</v>
      </c>
      <c r="I18" s="307"/>
      <c r="J18" s="307"/>
      <c r="K18" s="307" t="str">
        <f>IF('AM3_MPS(input)'!J18&gt;0,'AM3_MPS(input)'!J18,"")</f>
        <v/>
      </c>
      <c r="L18" s="307"/>
    </row>
    <row r="19" spans="1:12" ht="54.75" customHeight="1" x14ac:dyDescent="0.15">
      <c r="A19" s="218"/>
      <c r="B19" s="303" t="s">
        <v>242</v>
      </c>
      <c r="C19" s="304"/>
      <c r="D19" s="171" t="s">
        <v>243</v>
      </c>
      <c r="E19" s="171"/>
      <c r="F19" s="308" t="str">
        <f>IF('AM3_MPS(input)'!E19&gt;0,'AM3_MPS(input)'!E19,"")</f>
        <v>-</v>
      </c>
      <c r="G19" s="306" t="s">
        <v>244</v>
      </c>
      <c r="H19" s="307" t="str">
        <f>'AM3_MPS(input)'!G19</f>
        <v>Specifications of project chiller i prepared for the quotation or factory acceptance test data by manufacturer</v>
      </c>
      <c r="I19" s="307"/>
      <c r="J19" s="307"/>
      <c r="K19" s="307" t="str">
        <f>IF('AM3_MPS(input)'!J19&gt;0,'AM3_MPS(input)'!J19,"")</f>
        <v>Input on "MPS
(input_separate)"</v>
      </c>
      <c r="L19" s="307"/>
    </row>
    <row r="20" spans="1:12" ht="54.75" customHeight="1" x14ac:dyDescent="0.15">
      <c r="A20" s="218"/>
      <c r="B20" s="303" t="s">
        <v>246</v>
      </c>
      <c r="C20" s="304"/>
      <c r="D20" s="171" t="s">
        <v>247</v>
      </c>
      <c r="E20" s="171"/>
      <c r="F20" s="308" t="str">
        <f>IF('AM3_MPS(input)'!E20&gt;0,'AM3_MPS(input)'!E20,"")</f>
        <v>-</v>
      </c>
      <c r="G20" s="306" t="s">
        <v>244</v>
      </c>
      <c r="H20" s="307" t="str">
        <f>'AM3_MPS(input)'!G20</f>
        <v>Specifications of project chiller i prepared for the quotation or factory acceptance test data by manufacturer</v>
      </c>
      <c r="I20" s="307"/>
      <c r="J20" s="307"/>
      <c r="K20" s="307" t="str">
        <f>IF('AM3_MPS(input)'!J20&gt;0,'AM3_MPS(input)'!J20,"")</f>
        <v>Input on "MPS
(input_separate)"</v>
      </c>
      <c r="L20" s="307"/>
    </row>
    <row r="21" spans="1:12" ht="54.75" customHeight="1" x14ac:dyDescent="0.15">
      <c r="A21" s="218"/>
      <c r="B21" s="303" t="s">
        <v>302</v>
      </c>
      <c r="C21" s="304"/>
      <c r="D21" s="171" t="s">
        <v>303</v>
      </c>
      <c r="E21" s="171"/>
      <c r="F21" s="308" t="str">
        <f>IF('AM3_MPS(input)'!E21&gt;0,'AM3_MPS(input)'!E21,"")</f>
        <v>-</v>
      </c>
      <c r="G21" s="309" t="s">
        <v>304</v>
      </c>
      <c r="H21" s="307" t="str">
        <f>'AM3_MPS(input)'!G21</f>
        <v>Selected from the default values set in the methodology</v>
      </c>
      <c r="I21" s="307"/>
      <c r="J21" s="307"/>
      <c r="K21" s="307" t="str">
        <f>IF('AM3_MPS(input)'!J21&gt;0,'AM3_MPS(input)'!J21,"")</f>
        <v>Input on "MPS
(input_separate)"</v>
      </c>
      <c r="L21" s="307"/>
    </row>
    <row r="22" spans="1:12" ht="54.75" customHeight="1" x14ac:dyDescent="0.15">
      <c r="A22" s="218"/>
      <c r="B22" s="303" t="s">
        <v>250</v>
      </c>
      <c r="C22" s="304"/>
      <c r="D22" s="171" t="s">
        <v>251</v>
      </c>
      <c r="E22" s="171"/>
      <c r="F22" s="308" t="str">
        <f>IF('AM3_MPS(input)'!E22&gt;0,'AM3_MPS(input)'!E22,"")</f>
        <v>-</v>
      </c>
      <c r="G22" s="309" t="s">
        <v>44</v>
      </c>
      <c r="H22" s="307" t="str">
        <f>'AM3_MPS(input)'!G22</f>
        <v>Specifications of project chiller i prepared for the quotation or factory acceptance test data by manufacturer</v>
      </c>
      <c r="I22" s="307"/>
      <c r="J22" s="307"/>
      <c r="K22" s="307" t="str">
        <f>IF('AM3_MPS(input)'!J22&gt;0,'AM3_MPS(input)'!J22,"")</f>
        <v>Input on "MPS
(input_separate)"</v>
      </c>
      <c r="L22" s="307"/>
    </row>
    <row r="23" spans="1:12" ht="54.75" customHeight="1" x14ac:dyDescent="0.15">
      <c r="A23" s="218"/>
      <c r="B23" s="303" t="s">
        <v>252</v>
      </c>
      <c r="C23" s="304"/>
      <c r="D23" s="171" t="s">
        <v>253</v>
      </c>
      <c r="E23" s="171"/>
      <c r="F23" s="308" t="str">
        <f>IF('AM3_MPS(input)'!E23&gt;0,'AM3_MPS(input)'!E23,"")</f>
        <v>-</v>
      </c>
      <c r="G23" s="309" t="s">
        <v>44</v>
      </c>
      <c r="H23" s="307" t="str">
        <f>'AM3_MPS(input)'!G23</f>
        <v>Calculated with the following equation;
COPPJ,tc,i= COPPJ,i × [(Tcooling-out,i - Tchilled-out,i + TDchilled + TDcooling) ÷ (37 - 7 + TDchilled + TDcooling)]</v>
      </c>
      <c r="I23" s="307"/>
      <c r="J23" s="307"/>
      <c r="K23" s="307" t="str">
        <f>IF('AM3_MPS(input)'!J23&gt;0,'AM3_MPS(input)'!J23,"")</f>
        <v/>
      </c>
      <c r="L23" s="307"/>
    </row>
    <row r="24" spans="1:12" ht="54.75" customHeight="1" x14ac:dyDescent="0.15">
      <c r="A24" s="218"/>
      <c r="B24" s="303" t="s">
        <v>255</v>
      </c>
      <c r="C24" s="304"/>
      <c r="D24" s="171" t="s">
        <v>56</v>
      </c>
      <c r="E24" s="171"/>
      <c r="F24" s="310" t="str">
        <f>IF('AM3_MPS(input)'!E24&gt;0,'AM3_MPS(input)'!E24,"")</f>
        <v>-</v>
      </c>
      <c r="G24" s="311" t="s">
        <v>57</v>
      </c>
      <c r="H24" s="307" t="str">
        <f>'AM3_MPS(input)'!G24</f>
        <v>Specification of the captive power generation system provided by the manufacturer</v>
      </c>
      <c r="I24" s="307"/>
      <c r="J24" s="307"/>
      <c r="K24" s="307" t="str">
        <f>IF('AM3_MPS(input)'!J24&gt;0,'AM3_MPS(input)'!J24,"")</f>
        <v/>
      </c>
      <c r="L24" s="307"/>
    </row>
    <row r="25" spans="1:12" ht="92.25" customHeight="1" x14ac:dyDescent="0.15">
      <c r="A25" s="218"/>
      <c r="B25" s="303" t="s">
        <v>256</v>
      </c>
      <c r="C25" s="304"/>
      <c r="D25" s="171" t="s">
        <v>59</v>
      </c>
      <c r="E25" s="171"/>
      <c r="F25" s="310" t="str">
        <f>IF('AM3_MPS(input)'!E25&gt;0,'AM3_MPS(input)'!E25,"")</f>
        <v>-</v>
      </c>
      <c r="G25" s="311" t="s">
        <v>60</v>
      </c>
      <c r="H25" s="307" t="str">
        <f>'AM3_MPS(input)'!G25</f>
        <v>In order of preference:
1) values provided by the fuel supplier;
2) measurement by the project participants;
3) regional or national default values;
4) IPCC default values provided in table 1.2 of Ch.1 Vol.2 of 2006 IPCC Guidelines on National GHG Inventories. Lower value is applied.</v>
      </c>
      <c r="I25" s="307"/>
      <c r="J25" s="307"/>
      <c r="K25" s="307" t="str">
        <f>IF('AM3_MPS(input)'!J25&gt;0,'AM3_MPS(input)'!J25,"")</f>
        <v/>
      </c>
      <c r="L25" s="307"/>
    </row>
    <row r="26" spans="1:12" ht="92.25" customHeight="1" x14ac:dyDescent="0.15">
      <c r="A26" s="218"/>
      <c r="B26" s="303" t="s">
        <v>305</v>
      </c>
      <c r="C26" s="304"/>
      <c r="D26" s="171" t="s">
        <v>306</v>
      </c>
      <c r="E26" s="171"/>
      <c r="F26" s="312" t="str">
        <f>IF('AM3_MPS(input)'!E26&gt;0,'AM3_MPS(input)'!E26,"")</f>
        <v>-</v>
      </c>
      <c r="G26" s="311" t="s">
        <v>307</v>
      </c>
      <c r="H26" s="307" t="str">
        <f>'AM3_MPS(input)'!G26</f>
        <v>In order of preference:
1) values provided by the fuel supplier;
2) measurement by the project participants;
3) regional or national default values;
4) IPCC default values provided in table 1.4 of Ch.1 Vol.2 of 2006 IPCC Guidelines on National GHG Inventories. Lower value is applied.</v>
      </c>
      <c r="I26" s="307"/>
      <c r="J26" s="307"/>
      <c r="K26" s="307" t="str">
        <f>IF('AM3_MPS(input)'!J26&gt;0,'AM3_MPS(input)'!J26,"")</f>
        <v/>
      </c>
      <c r="L26" s="307"/>
    </row>
    <row r="27" spans="1:12" ht="6.75" customHeight="1" x14ac:dyDescent="0.15">
      <c r="A27" s="218"/>
      <c r="B27" s="218"/>
    </row>
    <row r="28" spans="1:12" ht="18.75" customHeight="1" x14ac:dyDescent="0.15">
      <c r="A28" s="95" t="s">
        <v>308</v>
      </c>
      <c r="B28" s="95"/>
      <c r="C28" s="95"/>
    </row>
    <row r="29" spans="1:12" ht="17.25" thickBot="1" x14ac:dyDescent="0.2">
      <c r="B29" s="156" t="s">
        <v>178</v>
      </c>
      <c r="C29" s="156"/>
      <c r="D29" s="313" t="s">
        <v>124</v>
      </c>
      <c r="E29" s="157"/>
      <c r="F29" s="105" t="s">
        <v>24</v>
      </c>
    </row>
    <row r="30" spans="1:12" ht="19.5" thickBot="1" x14ac:dyDescent="0.2">
      <c r="B30" s="314"/>
      <c r="C30" s="315"/>
      <c r="D30" s="316">
        <f>ROUNDDOWN('AM3_MRS(calc_process)'!G6,0)</f>
        <v>0</v>
      </c>
      <c r="E30" s="317"/>
      <c r="F30" s="97" t="s">
        <v>39</v>
      </c>
    </row>
    <row r="31" spans="1:12" ht="20.100000000000001" customHeight="1" x14ac:dyDescent="0.15">
      <c r="C31" s="98"/>
      <c r="D31" s="98"/>
      <c r="G31" s="99"/>
      <c r="H31" s="99"/>
    </row>
    <row r="32" spans="1:12" ht="18.75" customHeight="1" x14ac:dyDescent="0.15">
      <c r="A32" s="90" t="s">
        <v>9</v>
      </c>
      <c r="B32" s="90"/>
    </row>
    <row r="33" spans="2:10" ht="18" customHeight="1" x14ac:dyDescent="0.15">
      <c r="B33" s="318" t="s">
        <v>31</v>
      </c>
      <c r="C33" s="319" t="s">
        <v>32</v>
      </c>
      <c r="D33" s="319"/>
      <c r="E33" s="319"/>
      <c r="F33" s="319"/>
      <c r="G33" s="319"/>
      <c r="H33" s="319"/>
      <c r="I33" s="319"/>
      <c r="J33" s="319"/>
    </row>
    <row r="34" spans="2:10" ht="18" customHeight="1" x14ac:dyDescent="0.15">
      <c r="B34" s="318" t="s">
        <v>30</v>
      </c>
      <c r="C34" s="319" t="s">
        <v>309</v>
      </c>
      <c r="D34" s="319"/>
      <c r="E34" s="319"/>
      <c r="F34" s="319"/>
      <c r="G34" s="319"/>
      <c r="H34" s="319"/>
      <c r="I34" s="319"/>
      <c r="J34" s="319"/>
    </row>
    <row r="35" spans="2:10" ht="18" customHeight="1" x14ac:dyDescent="0.15">
      <c r="B35" s="318" t="s">
        <v>34</v>
      </c>
      <c r="C35" s="319" t="s">
        <v>310</v>
      </c>
      <c r="D35" s="319"/>
      <c r="E35" s="319"/>
      <c r="F35" s="319"/>
      <c r="G35" s="319"/>
      <c r="H35" s="319"/>
      <c r="I35" s="319"/>
      <c r="J35" s="319"/>
    </row>
  </sheetData>
  <sheetProtection password="C763" sheet="1" objects="1" scenarios="1" formatCells="0" formatRows="0"/>
  <mergeCells count="63">
    <mergeCell ref="C35:J35"/>
    <mergeCell ref="B29:C29"/>
    <mergeCell ref="D29:E29"/>
    <mergeCell ref="B30:C30"/>
    <mergeCell ref="D30:E30"/>
    <mergeCell ref="C33:J33"/>
    <mergeCell ref="C34:J34"/>
    <mergeCell ref="B25:C25"/>
    <mergeCell ref="D25:E25"/>
    <mergeCell ref="H25:J25"/>
    <mergeCell ref="K25:L25"/>
    <mergeCell ref="B26:C26"/>
    <mergeCell ref="D26:E26"/>
    <mergeCell ref="H26:J26"/>
    <mergeCell ref="K26:L26"/>
    <mergeCell ref="B23:C23"/>
    <mergeCell ref="D23:E23"/>
    <mergeCell ref="H23:J23"/>
    <mergeCell ref="K23:L23"/>
    <mergeCell ref="B24:C24"/>
    <mergeCell ref="D24:E24"/>
    <mergeCell ref="H24:J24"/>
    <mergeCell ref="K24:L24"/>
    <mergeCell ref="B21:C21"/>
    <mergeCell ref="D21:E21"/>
    <mergeCell ref="H21:J21"/>
    <mergeCell ref="K21:L21"/>
    <mergeCell ref="B22:C22"/>
    <mergeCell ref="D22:E22"/>
    <mergeCell ref="H22:J22"/>
    <mergeCell ref="K22:L22"/>
    <mergeCell ref="B19:C19"/>
    <mergeCell ref="D19:E19"/>
    <mergeCell ref="H19:J19"/>
    <mergeCell ref="K19:L19"/>
    <mergeCell ref="B20:C20"/>
    <mergeCell ref="D20:E20"/>
    <mergeCell ref="H20:J20"/>
    <mergeCell ref="K20:L20"/>
    <mergeCell ref="B17:C17"/>
    <mergeCell ref="D17:E17"/>
    <mergeCell ref="H17:J17"/>
    <mergeCell ref="K17:L17"/>
    <mergeCell ref="B18:C18"/>
    <mergeCell ref="D18:E18"/>
    <mergeCell ref="H18:J18"/>
    <mergeCell ref="K18:L18"/>
    <mergeCell ref="B15:C15"/>
    <mergeCell ref="D15:E15"/>
    <mergeCell ref="H15:J15"/>
    <mergeCell ref="K15:L15"/>
    <mergeCell ref="B16:C16"/>
    <mergeCell ref="D16:E16"/>
    <mergeCell ref="H16:J16"/>
    <mergeCell ref="K16:L16"/>
    <mergeCell ref="B13:C13"/>
    <mergeCell ref="D13:E13"/>
    <mergeCell ref="H13:J13"/>
    <mergeCell ref="K13:L13"/>
    <mergeCell ref="B14:C14"/>
    <mergeCell ref="D14:E14"/>
    <mergeCell ref="H14:J14"/>
    <mergeCell ref="K14:L14"/>
  </mergeCells>
  <phoneticPr fontId="18"/>
  <printOptions horizontalCentered="1"/>
  <pageMargins left="0.70866141732283472" right="0.70866141732283472" top="0.74803149606299213" bottom="0.74803149606299213" header="0.31496062992125984" footer="0.31496062992125984"/>
  <pageSetup paperSize="9" scale="44"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A1:T27"/>
  <sheetViews>
    <sheetView showGridLines="0" view="pageBreakPreview" zoomScale="55" zoomScaleNormal="70" zoomScaleSheetLayoutView="55" workbookViewId="0"/>
  </sheetViews>
  <sheetFormatPr defaultColWidth="9" defaultRowHeight="14.25" x14ac:dyDescent="0.15"/>
  <cols>
    <col min="1" max="1" width="12" style="70" customWidth="1"/>
    <col min="2" max="2" width="10" style="70" bestFit="1" customWidth="1"/>
    <col min="3" max="20" width="13.75" style="70" customWidth="1"/>
    <col min="21" max="16384" width="9" style="70"/>
  </cols>
  <sheetData>
    <row r="1" spans="1:20" x14ac:dyDescent="0.15">
      <c r="T1" s="67" t="str">
        <f>'AM3_MPS(input)'!K1</f>
        <v>Monitoring Spreadsheet: JCM_TH_AM003_ver01.0</v>
      </c>
    </row>
    <row r="2" spans="1:20" x14ac:dyDescent="0.15">
      <c r="T2" s="67" t="str">
        <f>'AM3_MPS(input)'!K2</f>
        <v>Reference Number: TH004</v>
      </c>
    </row>
    <row r="3" spans="1:20" s="72" customFormat="1" ht="27.6" customHeight="1" x14ac:dyDescent="0.15">
      <c r="A3" s="237"/>
      <c r="B3" s="237"/>
      <c r="C3" s="238" t="s">
        <v>311</v>
      </c>
      <c r="D3" s="239"/>
      <c r="E3" s="240"/>
      <c r="F3" s="320" t="s">
        <v>312</v>
      </c>
      <c r="G3" s="321"/>
      <c r="H3" s="321"/>
      <c r="I3" s="321"/>
      <c r="J3" s="321"/>
      <c r="K3" s="321"/>
      <c r="L3" s="321"/>
      <c r="M3" s="321"/>
      <c r="N3" s="321"/>
      <c r="O3" s="321"/>
      <c r="P3" s="321"/>
      <c r="Q3" s="322"/>
      <c r="R3" s="241" t="s">
        <v>313</v>
      </c>
      <c r="S3" s="242"/>
      <c r="T3" s="243"/>
    </row>
    <row r="4" spans="1:20" ht="18.75" x14ac:dyDescent="0.15">
      <c r="A4" s="244" t="s">
        <v>76</v>
      </c>
      <c r="B4" s="245" t="s">
        <v>264</v>
      </c>
      <c r="C4" s="246" t="s">
        <v>228</v>
      </c>
      <c r="D4" s="214" t="s">
        <v>232</v>
      </c>
      <c r="E4" s="214" t="s">
        <v>234</v>
      </c>
      <c r="F4" s="219" t="s">
        <v>236</v>
      </c>
      <c r="G4" s="219" t="s">
        <v>236</v>
      </c>
      <c r="H4" s="219" t="s">
        <v>236</v>
      </c>
      <c r="I4" s="219" t="s">
        <v>236</v>
      </c>
      <c r="J4" s="219" t="s">
        <v>242</v>
      </c>
      <c r="K4" s="219" t="s">
        <v>246</v>
      </c>
      <c r="L4" s="219" t="s">
        <v>248</v>
      </c>
      <c r="M4" s="219" t="s">
        <v>250</v>
      </c>
      <c r="N4" s="219" t="s">
        <v>252</v>
      </c>
      <c r="O4" s="219" t="s">
        <v>255</v>
      </c>
      <c r="P4" s="219" t="s">
        <v>256</v>
      </c>
      <c r="Q4" s="219" t="s">
        <v>257</v>
      </c>
      <c r="R4" s="246" t="s">
        <v>265</v>
      </c>
      <c r="S4" s="246" t="s">
        <v>266</v>
      </c>
      <c r="T4" s="246" t="s">
        <v>267</v>
      </c>
    </row>
    <row r="5" spans="1:20" ht="149.44999999999999" customHeight="1" x14ac:dyDescent="0.15">
      <c r="A5" s="244" t="s">
        <v>74</v>
      </c>
      <c r="B5" s="247" t="s">
        <v>268</v>
      </c>
      <c r="C5" s="153" t="s">
        <v>229</v>
      </c>
      <c r="D5" s="248" t="s">
        <v>269</v>
      </c>
      <c r="E5" s="249" t="s">
        <v>270</v>
      </c>
      <c r="F5" s="250" t="s">
        <v>237</v>
      </c>
      <c r="G5" s="113" t="s">
        <v>186</v>
      </c>
      <c r="H5" s="113" t="s">
        <v>187</v>
      </c>
      <c r="I5" s="113" t="s">
        <v>188</v>
      </c>
      <c r="J5" s="113" t="s">
        <v>243</v>
      </c>
      <c r="K5" s="113" t="s">
        <v>247</v>
      </c>
      <c r="L5" s="113" t="s">
        <v>249</v>
      </c>
      <c r="M5" s="113" t="s">
        <v>251</v>
      </c>
      <c r="N5" s="113" t="s">
        <v>253</v>
      </c>
      <c r="O5" s="113" t="s">
        <v>56</v>
      </c>
      <c r="P5" s="113" t="s">
        <v>59</v>
      </c>
      <c r="Q5" s="251" t="s">
        <v>271</v>
      </c>
      <c r="R5" s="248" t="s">
        <v>272</v>
      </c>
      <c r="S5" s="248" t="s">
        <v>273</v>
      </c>
      <c r="T5" s="248" t="s">
        <v>274</v>
      </c>
    </row>
    <row r="6" spans="1:20" ht="28.5" x14ac:dyDescent="0.15">
      <c r="A6" s="244" t="s">
        <v>70</v>
      </c>
      <c r="B6" s="252" t="s">
        <v>62</v>
      </c>
      <c r="C6" s="219" t="s">
        <v>45</v>
      </c>
      <c r="D6" s="214" t="s">
        <v>50</v>
      </c>
      <c r="E6" s="219" t="s">
        <v>45</v>
      </c>
      <c r="F6" s="214" t="s">
        <v>238</v>
      </c>
      <c r="G6" s="214" t="s">
        <v>238</v>
      </c>
      <c r="H6" s="214" t="s">
        <v>238</v>
      </c>
      <c r="I6" s="214" t="s">
        <v>238</v>
      </c>
      <c r="J6" s="214" t="s">
        <v>244</v>
      </c>
      <c r="K6" s="214" t="s">
        <v>244</v>
      </c>
      <c r="L6" s="226" t="s">
        <v>44</v>
      </c>
      <c r="M6" s="226" t="s">
        <v>44</v>
      </c>
      <c r="N6" s="226" t="s">
        <v>44</v>
      </c>
      <c r="O6" s="226" t="s">
        <v>57</v>
      </c>
      <c r="P6" s="226" t="s">
        <v>60</v>
      </c>
      <c r="Q6" s="226" t="s">
        <v>259</v>
      </c>
      <c r="R6" s="252" t="s">
        <v>275</v>
      </c>
      <c r="S6" s="252" t="s">
        <v>275</v>
      </c>
      <c r="T6" s="252" t="s">
        <v>275</v>
      </c>
    </row>
    <row r="7" spans="1:20" x14ac:dyDescent="0.2">
      <c r="A7" s="253" t="s">
        <v>314</v>
      </c>
      <c r="B7" s="323">
        <v>1</v>
      </c>
      <c r="C7" s="324"/>
      <c r="D7" s="325" t="str">
        <f>'AM3_MRS(input)'!$F$9</f>
        <v>-</v>
      </c>
      <c r="E7" s="257" t="str">
        <f>'AM3_MRS(input)'!$F$10</f>
        <v>-</v>
      </c>
      <c r="F7" s="258">
        <f>'AM3_MRS(input)'!$F$15</f>
        <v>0.56640000000000001</v>
      </c>
      <c r="G7" s="259">
        <f>'AM3_MRS(input)'!$F$16</f>
        <v>0</v>
      </c>
      <c r="H7" s="259">
        <f>'AM3_MRS(input)'!$F$17</f>
        <v>0</v>
      </c>
      <c r="I7" s="259" t="str">
        <f>'AM3_MRS(input)'!$F$18</f>
        <v>-</v>
      </c>
      <c r="J7" s="326">
        <f>'AM3_MPS(input_separate)'!J7</f>
        <v>37</v>
      </c>
      <c r="K7" s="326">
        <f>'AM3_MPS(input_separate)'!K7</f>
        <v>7</v>
      </c>
      <c r="L7" s="327">
        <f>'AM3_MPS(input_separate)'!L7</f>
        <v>5.69</v>
      </c>
      <c r="M7" s="327">
        <f>'AM3_MPS(input_separate)'!M7</f>
        <v>6.15</v>
      </c>
      <c r="N7" s="262">
        <f>M7*((J7-K7+'AM3_MRS(calc_process)'!$F$21+'AM3_MRS(calc_process)'!$F$22)/(37-7+'AM3_MRS(calc_process)'!$F$21+'AM3_MRS(calc_process)'!$F$22))</f>
        <v>6.15</v>
      </c>
      <c r="O7" s="263" t="str">
        <f>'AM3_MRS(input)'!$F$24</f>
        <v>-</v>
      </c>
      <c r="P7" s="142" t="str">
        <f>'AM3_MRS(input)'!$F$25</f>
        <v>-</v>
      </c>
      <c r="Q7" s="264" t="str">
        <f>'AM3_MRS(input)'!$F$26</f>
        <v>-</v>
      </c>
      <c r="R7" s="265">
        <f>IF(ISERROR(C7*(N7/L7)*SMALL(F7:I7,COUNTIF(F7:I7,0)+1)),0,(C7*(N7/L7)*SMALL(F7:I7,COUNTIF(F7:I7,0)+1)))</f>
        <v>0</v>
      </c>
      <c r="S7" s="266">
        <f>IF(ISERROR(C7*SMALL(F7:I7,COUNTIF(F7:I7,0)+1)),0,(C7*SMALL(F7:I7,COUNTIF(F7:I7,0)+1)))</f>
        <v>0</v>
      </c>
      <c r="T7" s="267">
        <f>R7-S7</f>
        <v>0</v>
      </c>
    </row>
    <row r="8" spans="1:20" x14ac:dyDescent="0.2">
      <c r="A8" s="253"/>
      <c r="B8" s="323">
        <v>2</v>
      </c>
      <c r="C8" s="324"/>
      <c r="D8" s="325" t="str">
        <f>'AM3_MRS(input)'!$F$9</f>
        <v>-</v>
      </c>
      <c r="E8" s="257" t="str">
        <f>'AM3_MRS(input)'!$F$10</f>
        <v>-</v>
      </c>
      <c r="F8" s="258">
        <f>'AM3_MRS(input)'!$F$15</f>
        <v>0.56640000000000001</v>
      </c>
      <c r="G8" s="259">
        <f>'AM3_MRS(input)'!$F$16</f>
        <v>0</v>
      </c>
      <c r="H8" s="259">
        <f>'AM3_MRS(input)'!$F$17</f>
        <v>0</v>
      </c>
      <c r="I8" s="259" t="str">
        <f>'AM3_MRS(input)'!$F$18</f>
        <v>-</v>
      </c>
      <c r="J8" s="326">
        <f>'AM3_MPS(input_separate)'!J8</f>
        <v>37</v>
      </c>
      <c r="K8" s="326">
        <f>'AM3_MPS(input_separate)'!K8</f>
        <v>7</v>
      </c>
      <c r="L8" s="327">
        <f>'AM3_MPS(input_separate)'!L8</f>
        <v>5.69</v>
      </c>
      <c r="M8" s="327">
        <f>'AM3_MPS(input_separate)'!M8</f>
        <v>6.15</v>
      </c>
      <c r="N8" s="262">
        <f>M8*((J8-K8+'AM3_MRS(calc_process)'!$F$21+'AM3_MRS(calc_process)'!$F$22)/(37-7+'AM3_MRS(calc_process)'!$F$21+'AM3_MRS(calc_process)'!$F$22))</f>
        <v>6.15</v>
      </c>
      <c r="O8" s="263" t="str">
        <f>'AM3_MRS(input)'!$F$24</f>
        <v>-</v>
      </c>
      <c r="P8" s="142" t="str">
        <f>'AM3_MRS(input)'!$F$25</f>
        <v>-</v>
      </c>
      <c r="Q8" s="264" t="str">
        <f>'AM3_MRS(input)'!$F$26</f>
        <v>-</v>
      </c>
      <c r="R8" s="265">
        <f t="shared" ref="R8:R26" si="0">IF(ISERROR(C8*(N8/L8)*SMALL(F8:I8,COUNTIF(F8:I8,0)+1)),0,(C8*(N8/L8)*SMALL(F8:I8,COUNTIF(F8:I8,0)+1)))</f>
        <v>0</v>
      </c>
      <c r="S8" s="266">
        <f t="shared" ref="S8:S25" si="1">IF(ISERROR(C8*SMALL(F8:I8,COUNTIF(F8:I8,0)+1)),0,(C8*SMALL(F8:I8,COUNTIF(F8:I8,0)+1)))</f>
        <v>0</v>
      </c>
      <c r="T8" s="267">
        <f t="shared" ref="T8:T26" si="2">R8-S8</f>
        <v>0</v>
      </c>
    </row>
    <row r="9" spans="1:20" x14ac:dyDescent="0.2">
      <c r="A9" s="253"/>
      <c r="B9" s="323">
        <v>3</v>
      </c>
      <c r="C9" s="324"/>
      <c r="D9" s="325" t="str">
        <f>'AM3_MRS(input)'!$F$9</f>
        <v>-</v>
      </c>
      <c r="E9" s="257" t="str">
        <f>'AM3_MRS(input)'!$F$10</f>
        <v>-</v>
      </c>
      <c r="F9" s="258">
        <f>'AM3_MRS(input)'!$F$15</f>
        <v>0.56640000000000001</v>
      </c>
      <c r="G9" s="259">
        <f>'AM3_MRS(input)'!$F$16</f>
        <v>0</v>
      </c>
      <c r="H9" s="259">
        <f>'AM3_MRS(input)'!$F$17</f>
        <v>0</v>
      </c>
      <c r="I9" s="259" t="str">
        <f>'AM3_MRS(input)'!$F$18</f>
        <v>-</v>
      </c>
      <c r="J9" s="326">
        <f>'AM3_MPS(input_separate)'!J9</f>
        <v>37</v>
      </c>
      <c r="K9" s="326">
        <f>'AM3_MPS(input_separate)'!K9</f>
        <v>7</v>
      </c>
      <c r="L9" s="327">
        <f>'AM3_MPS(input_separate)'!L9</f>
        <v>5.69</v>
      </c>
      <c r="M9" s="327">
        <f>'AM3_MPS(input_separate)'!M9</f>
        <v>6.15</v>
      </c>
      <c r="N9" s="262">
        <f>M9*((J9-K9+'AM3_MRS(calc_process)'!$F$21+'AM3_MRS(calc_process)'!$F$22)/(37-7+'AM3_MRS(calc_process)'!$F$21+'AM3_MRS(calc_process)'!$F$22))</f>
        <v>6.15</v>
      </c>
      <c r="O9" s="263" t="str">
        <f>'AM3_MRS(input)'!$F$24</f>
        <v>-</v>
      </c>
      <c r="P9" s="142" t="str">
        <f>'AM3_MRS(input)'!$F$25</f>
        <v>-</v>
      </c>
      <c r="Q9" s="264" t="str">
        <f>'AM3_MRS(input)'!$F$26</f>
        <v>-</v>
      </c>
      <c r="R9" s="265">
        <f t="shared" si="0"/>
        <v>0</v>
      </c>
      <c r="S9" s="266">
        <f t="shared" si="1"/>
        <v>0</v>
      </c>
      <c r="T9" s="267">
        <f t="shared" si="2"/>
        <v>0</v>
      </c>
    </row>
    <row r="10" spans="1:20" x14ac:dyDescent="0.15">
      <c r="A10" s="253"/>
      <c r="B10" s="323">
        <v>4</v>
      </c>
      <c r="C10" s="328"/>
      <c r="D10" s="256" t="str">
        <f>'AM3_MRS(input)'!$F$9</f>
        <v>-</v>
      </c>
      <c r="E10" s="257" t="str">
        <f>'AM3_MRS(input)'!$F$10</f>
        <v>-</v>
      </c>
      <c r="F10" s="258">
        <f>'AM3_MRS(input)'!$F$15</f>
        <v>0.56640000000000001</v>
      </c>
      <c r="G10" s="259">
        <f>'AM3_MRS(input)'!$F$16</f>
        <v>0</v>
      </c>
      <c r="H10" s="259">
        <f>'AM3_MRS(input)'!$F$17</f>
        <v>0</v>
      </c>
      <c r="I10" s="259" t="str">
        <f>'AM3_MRS(input)'!$F$18</f>
        <v>-</v>
      </c>
      <c r="J10" s="326">
        <f>'AM3_MPS(input_separate)'!J10</f>
        <v>0</v>
      </c>
      <c r="K10" s="326">
        <f>'AM3_MPS(input_separate)'!K10</f>
        <v>0</v>
      </c>
      <c r="L10" s="327">
        <f>'AM3_MPS(input_separate)'!L10</f>
        <v>0</v>
      </c>
      <c r="M10" s="327">
        <f>'AM3_MPS(input_separate)'!M10</f>
        <v>0</v>
      </c>
      <c r="N10" s="262">
        <f>M10*((J10-K10+'AM3_MRS(calc_process)'!$F$21+'AM3_MRS(calc_process)'!$F$22)/(37-7+'AM3_MRS(calc_process)'!$F$21+'AM3_MRS(calc_process)'!$F$22))</f>
        <v>0</v>
      </c>
      <c r="O10" s="263" t="str">
        <f>'AM3_MRS(input)'!$F$24</f>
        <v>-</v>
      </c>
      <c r="P10" s="142" t="str">
        <f>'AM3_MRS(input)'!$F$25</f>
        <v>-</v>
      </c>
      <c r="Q10" s="264" t="str">
        <f>'AM3_MRS(input)'!$F$26</f>
        <v>-</v>
      </c>
      <c r="R10" s="265">
        <f t="shared" si="0"/>
        <v>0</v>
      </c>
      <c r="S10" s="266">
        <f t="shared" si="1"/>
        <v>0</v>
      </c>
      <c r="T10" s="267">
        <f t="shared" si="2"/>
        <v>0</v>
      </c>
    </row>
    <row r="11" spans="1:20" x14ac:dyDescent="0.15">
      <c r="A11" s="253"/>
      <c r="B11" s="323">
        <v>5</v>
      </c>
      <c r="C11" s="328"/>
      <c r="D11" s="256" t="str">
        <f>'AM3_MRS(input)'!$F$9</f>
        <v>-</v>
      </c>
      <c r="E11" s="257" t="str">
        <f>'AM3_MRS(input)'!$F$10</f>
        <v>-</v>
      </c>
      <c r="F11" s="258">
        <f>'AM3_MRS(input)'!$F$15</f>
        <v>0.56640000000000001</v>
      </c>
      <c r="G11" s="259">
        <f>'AM3_MRS(input)'!$F$16</f>
        <v>0</v>
      </c>
      <c r="H11" s="259">
        <f>'AM3_MRS(input)'!$F$17</f>
        <v>0</v>
      </c>
      <c r="I11" s="259" t="str">
        <f>'AM3_MRS(input)'!$F$18</f>
        <v>-</v>
      </c>
      <c r="J11" s="326">
        <f>'AM3_MPS(input_separate)'!J11</f>
        <v>0</v>
      </c>
      <c r="K11" s="326">
        <f>'AM3_MPS(input_separate)'!K11</f>
        <v>0</v>
      </c>
      <c r="L11" s="327">
        <f>'AM3_MPS(input_separate)'!L11</f>
        <v>0</v>
      </c>
      <c r="M11" s="327">
        <f>'AM3_MPS(input_separate)'!M11</f>
        <v>0</v>
      </c>
      <c r="N11" s="262">
        <f>M11*((J11-K11+'AM3_MRS(calc_process)'!$F$21+'AM3_MRS(calc_process)'!$F$22)/(37-7+'AM3_MRS(calc_process)'!$F$21+'AM3_MRS(calc_process)'!$F$22))</f>
        <v>0</v>
      </c>
      <c r="O11" s="263" t="str">
        <f>'AM3_MRS(input)'!$F$24</f>
        <v>-</v>
      </c>
      <c r="P11" s="142" t="str">
        <f>'AM3_MRS(input)'!$F$25</f>
        <v>-</v>
      </c>
      <c r="Q11" s="264" t="str">
        <f>'AM3_MRS(input)'!$F$26</f>
        <v>-</v>
      </c>
      <c r="R11" s="265">
        <f t="shared" si="0"/>
        <v>0</v>
      </c>
      <c r="S11" s="266">
        <f t="shared" si="1"/>
        <v>0</v>
      </c>
      <c r="T11" s="267">
        <f t="shared" si="2"/>
        <v>0</v>
      </c>
    </row>
    <row r="12" spans="1:20" x14ac:dyDescent="0.15">
      <c r="A12" s="253"/>
      <c r="B12" s="323">
        <v>6</v>
      </c>
      <c r="C12" s="269"/>
      <c r="D12" s="256" t="str">
        <f>'AM3_MRS(input)'!$F$9</f>
        <v>-</v>
      </c>
      <c r="E12" s="257" t="str">
        <f>'AM3_MRS(input)'!$F$10</f>
        <v>-</v>
      </c>
      <c r="F12" s="258">
        <f>'AM3_MRS(input)'!$F$15</f>
        <v>0.56640000000000001</v>
      </c>
      <c r="G12" s="259">
        <f>'AM3_MRS(input)'!$F$16</f>
        <v>0</v>
      </c>
      <c r="H12" s="259">
        <f>'AM3_MRS(input)'!$F$17</f>
        <v>0</v>
      </c>
      <c r="I12" s="259" t="str">
        <f>'AM3_MRS(input)'!$F$18</f>
        <v>-</v>
      </c>
      <c r="J12" s="326">
        <f>'AM3_MPS(input_separate)'!J12</f>
        <v>0</v>
      </c>
      <c r="K12" s="326">
        <f>'AM3_MPS(input_separate)'!K12</f>
        <v>0</v>
      </c>
      <c r="L12" s="327">
        <f>'AM3_MPS(input_separate)'!L12</f>
        <v>0</v>
      </c>
      <c r="M12" s="327">
        <f>'AM3_MPS(input_separate)'!M12</f>
        <v>0</v>
      </c>
      <c r="N12" s="262">
        <f>M12*((J12-K12+'AM3_MRS(calc_process)'!$F$21+'AM3_MRS(calc_process)'!$F$22)/(37-7+'AM3_MRS(calc_process)'!$F$21+'AM3_MRS(calc_process)'!$F$22))</f>
        <v>0</v>
      </c>
      <c r="O12" s="263" t="str">
        <f>'AM3_MRS(input)'!$F$24</f>
        <v>-</v>
      </c>
      <c r="P12" s="142" t="str">
        <f>'AM3_MRS(input)'!$F$25</f>
        <v>-</v>
      </c>
      <c r="Q12" s="264" t="str">
        <f>'AM3_MRS(input)'!$F$26</f>
        <v>-</v>
      </c>
      <c r="R12" s="265">
        <f t="shared" si="0"/>
        <v>0</v>
      </c>
      <c r="S12" s="266">
        <f t="shared" si="1"/>
        <v>0</v>
      </c>
      <c r="T12" s="267">
        <f t="shared" si="2"/>
        <v>0</v>
      </c>
    </row>
    <row r="13" spans="1:20" x14ac:dyDescent="0.15">
      <c r="A13" s="253"/>
      <c r="B13" s="323">
        <v>7</v>
      </c>
      <c r="C13" s="269"/>
      <c r="D13" s="256" t="str">
        <f>'AM3_MRS(input)'!$F$9</f>
        <v>-</v>
      </c>
      <c r="E13" s="257" t="str">
        <f>'AM3_MRS(input)'!$F$10</f>
        <v>-</v>
      </c>
      <c r="F13" s="258">
        <f>'AM3_MRS(input)'!$F$15</f>
        <v>0.56640000000000001</v>
      </c>
      <c r="G13" s="259">
        <f>'AM3_MRS(input)'!$F$16</f>
        <v>0</v>
      </c>
      <c r="H13" s="259">
        <f>'AM3_MRS(input)'!$F$17</f>
        <v>0</v>
      </c>
      <c r="I13" s="259" t="str">
        <f>'AM3_MRS(input)'!$F$18</f>
        <v>-</v>
      </c>
      <c r="J13" s="326">
        <f>'AM3_MPS(input_separate)'!J13</f>
        <v>0</v>
      </c>
      <c r="K13" s="326">
        <f>'AM3_MPS(input_separate)'!K13</f>
        <v>0</v>
      </c>
      <c r="L13" s="327">
        <f>'AM3_MPS(input_separate)'!L13</f>
        <v>0</v>
      </c>
      <c r="M13" s="327">
        <f>'AM3_MPS(input_separate)'!M13</f>
        <v>0</v>
      </c>
      <c r="N13" s="262">
        <f>M13*((J13-K13+'AM3_MRS(calc_process)'!$F$21+'AM3_MRS(calc_process)'!$F$22)/(37-7+'AM3_MRS(calc_process)'!$F$21+'AM3_MRS(calc_process)'!$F$22))</f>
        <v>0</v>
      </c>
      <c r="O13" s="263" t="str">
        <f>'AM3_MRS(input)'!$F$24</f>
        <v>-</v>
      </c>
      <c r="P13" s="142" t="str">
        <f>'AM3_MRS(input)'!$F$25</f>
        <v>-</v>
      </c>
      <c r="Q13" s="264" t="str">
        <f>'AM3_MRS(input)'!$F$26</f>
        <v>-</v>
      </c>
      <c r="R13" s="265">
        <f t="shared" si="0"/>
        <v>0</v>
      </c>
      <c r="S13" s="266">
        <f t="shared" si="1"/>
        <v>0</v>
      </c>
      <c r="T13" s="267">
        <f t="shared" si="2"/>
        <v>0</v>
      </c>
    </row>
    <row r="14" spans="1:20" x14ac:dyDescent="0.15">
      <c r="A14" s="253"/>
      <c r="B14" s="323">
        <v>8</v>
      </c>
      <c r="C14" s="269"/>
      <c r="D14" s="256" t="str">
        <f>'AM3_MRS(input)'!$F$9</f>
        <v>-</v>
      </c>
      <c r="E14" s="257" t="str">
        <f>'AM3_MRS(input)'!$F$10</f>
        <v>-</v>
      </c>
      <c r="F14" s="258">
        <f>'AM3_MRS(input)'!$F$15</f>
        <v>0.56640000000000001</v>
      </c>
      <c r="G14" s="259">
        <f>'AM3_MRS(input)'!$F$16</f>
        <v>0</v>
      </c>
      <c r="H14" s="259">
        <f>'AM3_MRS(input)'!$F$17</f>
        <v>0</v>
      </c>
      <c r="I14" s="259" t="str">
        <f>'AM3_MRS(input)'!$F$18</f>
        <v>-</v>
      </c>
      <c r="J14" s="326">
        <f>'AM3_MPS(input_separate)'!J14</f>
        <v>0</v>
      </c>
      <c r="K14" s="326">
        <f>'AM3_MPS(input_separate)'!K14</f>
        <v>0</v>
      </c>
      <c r="L14" s="327">
        <f>'AM3_MPS(input_separate)'!L14</f>
        <v>0</v>
      </c>
      <c r="M14" s="327">
        <f>'AM3_MPS(input_separate)'!M14</f>
        <v>0</v>
      </c>
      <c r="N14" s="262">
        <f>M14*((J14-K14+'AM3_MRS(calc_process)'!$F$21+'AM3_MRS(calc_process)'!$F$22)/(37-7+'AM3_MRS(calc_process)'!$F$21+'AM3_MRS(calc_process)'!$F$22))</f>
        <v>0</v>
      </c>
      <c r="O14" s="263" t="str">
        <f>'AM3_MRS(input)'!$F$24</f>
        <v>-</v>
      </c>
      <c r="P14" s="142" t="str">
        <f>'AM3_MRS(input)'!$F$25</f>
        <v>-</v>
      </c>
      <c r="Q14" s="264" t="str">
        <f>'AM3_MRS(input)'!$F$26</f>
        <v>-</v>
      </c>
      <c r="R14" s="265">
        <f t="shared" si="0"/>
        <v>0</v>
      </c>
      <c r="S14" s="266">
        <f t="shared" si="1"/>
        <v>0</v>
      </c>
      <c r="T14" s="267">
        <f t="shared" si="2"/>
        <v>0</v>
      </c>
    </row>
    <row r="15" spans="1:20" x14ac:dyDescent="0.15">
      <c r="A15" s="253"/>
      <c r="B15" s="323">
        <v>9</v>
      </c>
      <c r="C15" s="269"/>
      <c r="D15" s="256" t="str">
        <f>'AM3_MRS(input)'!$F$9</f>
        <v>-</v>
      </c>
      <c r="E15" s="257" t="str">
        <f>'AM3_MRS(input)'!$F$10</f>
        <v>-</v>
      </c>
      <c r="F15" s="258">
        <f>'AM3_MRS(input)'!$F$15</f>
        <v>0.56640000000000001</v>
      </c>
      <c r="G15" s="259">
        <f>'AM3_MRS(input)'!$F$16</f>
        <v>0</v>
      </c>
      <c r="H15" s="259">
        <f>'AM3_MRS(input)'!$F$17</f>
        <v>0</v>
      </c>
      <c r="I15" s="259" t="str">
        <f>'AM3_MRS(input)'!$F$18</f>
        <v>-</v>
      </c>
      <c r="J15" s="326">
        <f>'AM3_MPS(input_separate)'!J15</f>
        <v>0</v>
      </c>
      <c r="K15" s="326">
        <f>'AM3_MPS(input_separate)'!K15</f>
        <v>0</v>
      </c>
      <c r="L15" s="327">
        <f>'AM3_MPS(input_separate)'!L15</f>
        <v>0</v>
      </c>
      <c r="M15" s="327">
        <f>'AM3_MPS(input_separate)'!M15</f>
        <v>0</v>
      </c>
      <c r="N15" s="262">
        <f>M15*((J15-K15+'AM3_MRS(calc_process)'!$F$21+'AM3_MRS(calc_process)'!$F$22)/(37-7+'AM3_MRS(calc_process)'!$F$21+'AM3_MRS(calc_process)'!$F$22))</f>
        <v>0</v>
      </c>
      <c r="O15" s="263" t="str">
        <f>'AM3_MRS(input)'!$F$24</f>
        <v>-</v>
      </c>
      <c r="P15" s="142" t="str">
        <f>'AM3_MRS(input)'!$F$25</f>
        <v>-</v>
      </c>
      <c r="Q15" s="264" t="str">
        <f>'AM3_MRS(input)'!$F$26</f>
        <v>-</v>
      </c>
      <c r="R15" s="265">
        <f t="shared" si="0"/>
        <v>0</v>
      </c>
      <c r="S15" s="266">
        <f t="shared" si="1"/>
        <v>0</v>
      </c>
      <c r="T15" s="267">
        <f t="shared" si="2"/>
        <v>0</v>
      </c>
    </row>
    <row r="16" spans="1:20" x14ac:dyDescent="0.15">
      <c r="A16" s="253"/>
      <c r="B16" s="323">
        <v>10</v>
      </c>
      <c r="C16" s="269"/>
      <c r="D16" s="256" t="str">
        <f>'AM3_MRS(input)'!$F$9</f>
        <v>-</v>
      </c>
      <c r="E16" s="257" t="str">
        <f>'AM3_MRS(input)'!$F$10</f>
        <v>-</v>
      </c>
      <c r="F16" s="258">
        <f>'AM3_MRS(input)'!$F$15</f>
        <v>0.56640000000000001</v>
      </c>
      <c r="G16" s="259">
        <f>'AM3_MRS(input)'!$F$16</f>
        <v>0</v>
      </c>
      <c r="H16" s="259">
        <f>'AM3_MRS(input)'!$F$17</f>
        <v>0</v>
      </c>
      <c r="I16" s="259" t="str">
        <f>'AM3_MRS(input)'!$F$18</f>
        <v>-</v>
      </c>
      <c r="J16" s="326">
        <f>'AM3_MPS(input_separate)'!J16</f>
        <v>0</v>
      </c>
      <c r="K16" s="326">
        <f>'AM3_MPS(input_separate)'!K16</f>
        <v>0</v>
      </c>
      <c r="L16" s="327">
        <f>'AM3_MPS(input_separate)'!L16</f>
        <v>0</v>
      </c>
      <c r="M16" s="327">
        <f>'AM3_MPS(input_separate)'!M16</f>
        <v>0</v>
      </c>
      <c r="N16" s="262">
        <f>M16*((J16-K16+'AM3_MRS(calc_process)'!$F$21+'AM3_MRS(calc_process)'!$F$22)/(37-7+'AM3_MRS(calc_process)'!$F$21+'AM3_MRS(calc_process)'!$F$22))</f>
        <v>0</v>
      </c>
      <c r="O16" s="263" t="str">
        <f>'AM3_MRS(input)'!$F$24</f>
        <v>-</v>
      </c>
      <c r="P16" s="142" t="str">
        <f>'AM3_MRS(input)'!$F$25</f>
        <v>-</v>
      </c>
      <c r="Q16" s="264" t="str">
        <f>'AM3_MRS(input)'!$F$26</f>
        <v>-</v>
      </c>
      <c r="R16" s="265">
        <f t="shared" si="0"/>
        <v>0</v>
      </c>
      <c r="S16" s="266">
        <f t="shared" si="1"/>
        <v>0</v>
      </c>
      <c r="T16" s="267">
        <f t="shared" si="2"/>
        <v>0</v>
      </c>
    </row>
    <row r="17" spans="1:20" x14ac:dyDescent="0.15">
      <c r="A17" s="253"/>
      <c r="B17" s="323">
        <v>11</v>
      </c>
      <c r="C17" s="269"/>
      <c r="D17" s="256" t="str">
        <f>'AM3_MRS(input)'!$F$9</f>
        <v>-</v>
      </c>
      <c r="E17" s="257" t="str">
        <f>'AM3_MRS(input)'!$F$10</f>
        <v>-</v>
      </c>
      <c r="F17" s="258">
        <f>'AM3_MRS(input)'!$F$15</f>
        <v>0.56640000000000001</v>
      </c>
      <c r="G17" s="259">
        <f>'AM3_MRS(input)'!$F$16</f>
        <v>0</v>
      </c>
      <c r="H17" s="259">
        <f>'AM3_MRS(input)'!$F$17</f>
        <v>0</v>
      </c>
      <c r="I17" s="259" t="str">
        <f>'AM3_MRS(input)'!$F$18</f>
        <v>-</v>
      </c>
      <c r="J17" s="326">
        <f>'AM3_MPS(input_separate)'!J17</f>
        <v>0</v>
      </c>
      <c r="K17" s="326">
        <f>'AM3_MPS(input_separate)'!K17</f>
        <v>0</v>
      </c>
      <c r="L17" s="327">
        <f>'AM3_MPS(input_separate)'!L17</f>
        <v>0</v>
      </c>
      <c r="M17" s="327">
        <f>'AM3_MPS(input_separate)'!M17</f>
        <v>0</v>
      </c>
      <c r="N17" s="262">
        <f>M17*((J17-K17+'AM3_MRS(calc_process)'!$F$21+'AM3_MRS(calc_process)'!$F$22)/(37-7+'AM3_MRS(calc_process)'!$F$21+'AM3_MRS(calc_process)'!$F$22))</f>
        <v>0</v>
      </c>
      <c r="O17" s="263" t="str">
        <f>'AM3_MRS(input)'!$F$24</f>
        <v>-</v>
      </c>
      <c r="P17" s="142" t="str">
        <f>'AM3_MRS(input)'!$F$25</f>
        <v>-</v>
      </c>
      <c r="Q17" s="264" t="str">
        <f>'AM3_MRS(input)'!$F$26</f>
        <v>-</v>
      </c>
      <c r="R17" s="265">
        <f t="shared" si="0"/>
        <v>0</v>
      </c>
      <c r="S17" s="266">
        <f t="shared" si="1"/>
        <v>0</v>
      </c>
      <c r="T17" s="267">
        <f t="shared" si="2"/>
        <v>0</v>
      </c>
    </row>
    <row r="18" spans="1:20" x14ac:dyDescent="0.15">
      <c r="A18" s="253"/>
      <c r="B18" s="323">
        <v>12</v>
      </c>
      <c r="C18" s="269"/>
      <c r="D18" s="256" t="str">
        <f>'AM3_MRS(input)'!$F$9</f>
        <v>-</v>
      </c>
      <c r="E18" s="257" t="str">
        <f>'AM3_MRS(input)'!$F$10</f>
        <v>-</v>
      </c>
      <c r="F18" s="258">
        <f>'AM3_MRS(input)'!$F$15</f>
        <v>0.56640000000000001</v>
      </c>
      <c r="G18" s="259">
        <f>'AM3_MRS(input)'!$F$16</f>
        <v>0</v>
      </c>
      <c r="H18" s="259">
        <f>'AM3_MRS(input)'!$F$17</f>
        <v>0</v>
      </c>
      <c r="I18" s="259" t="str">
        <f>'AM3_MRS(input)'!$F$18</f>
        <v>-</v>
      </c>
      <c r="J18" s="326">
        <f>'AM3_MPS(input_separate)'!J18</f>
        <v>0</v>
      </c>
      <c r="K18" s="326">
        <f>'AM3_MPS(input_separate)'!K18</f>
        <v>0</v>
      </c>
      <c r="L18" s="327">
        <f>'AM3_MPS(input_separate)'!L18</f>
        <v>0</v>
      </c>
      <c r="M18" s="327">
        <f>'AM3_MPS(input_separate)'!M18</f>
        <v>0</v>
      </c>
      <c r="N18" s="262">
        <f>M18*((J18-K18+'AM3_MRS(calc_process)'!$F$21+'AM3_MRS(calc_process)'!$F$22)/(37-7+'AM3_MRS(calc_process)'!$F$21+'AM3_MRS(calc_process)'!$F$22))</f>
        <v>0</v>
      </c>
      <c r="O18" s="263" t="str">
        <f>'AM3_MRS(input)'!$F$24</f>
        <v>-</v>
      </c>
      <c r="P18" s="142" t="str">
        <f>'AM3_MRS(input)'!$F$25</f>
        <v>-</v>
      </c>
      <c r="Q18" s="264" t="str">
        <f>'AM3_MRS(input)'!$F$26</f>
        <v>-</v>
      </c>
      <c r="R18" s="265">
        <f t="shared" si="0"/>
        <v>0</v>
      </c>
      <c r="S18" s="266">
        <f t="shared" si="1"/>
        <v>0</v>
      </c>
      <c r="T18" s="267">
        <f t="shared" si="2"/>
        <v>0</v>
      </c>
    </row>
    <row r="19" spans="1:20" x14ac:dyDescent="0.15">
      <c r="A19" s="253"/>
      <c r="B19" s="323">
        <v>13</v>
      </c>
      <c r="C19" s="269"/>
      <c r="D19" s="256" t="str">
        <f>'AM3_MRS(input)'!$F$9</f>
        <v>-</v>
      </c>
      <c r="E19" s="257" t="str">
        <f>'AM3_MRS(input)'!$F$10</f>
        <v>-</v>
      </c>
      <c r="F19" s="258">
        <f>'AM3_MRS(input)'!$F$15</f>
        <v>0.56640000000000001</v>
      </c>
      <c r="G19" s="259">
        <f>'AM3_MRS(input)'!$F$16</f>
        <v>0</v>
      </c>
      <c r="H19" s="259">
        <f>'AM3_MRS(input)'!$F$17</f>
        <v>0</v>
      </c>
      <c r="I19" s="259" t="str">
        <f>'AM3_MRS(input)'!$F$18</f>
        <v>-</v>
      </c>
      <c r="J19" s="326">
        <f>'AM3_MPS(input_separate)'!J19</f>
        <v>0</v>
      </c>
      <c r="K19" s="326">
        <f>'AM3_MPS(input_separate)'!K19</f>
        <v>0</v>
      </c>
      <c r="L19" s="327">
        <f>'AM3_MPS(input_separate)'!L19</f>
        <v>0</v>
      </c>
      <c r="M19" s="327">
        <f>'AM3_MPS(input_separate)'!M19</f>
        <v>0</v>
      </c>
      <c r="N19" s="262">
        <f>M19*((J19-K19+'AM3_MRS(calc_process)'!$F$21+'AM3_MRS(calc_process)'!$F$22)/(37-7+'AM3_MRS(calc_process)'!$F$21+'AM3_MRS(calc_process)'!$F$22))</f>
        <v>0</v>
      </c>
      <c r="O19" s="263" t="str">
        <f>'AM3_MRS(input)'!$F$24</f>
        <v>-</v>
      </c>
      <c r="P19" s="142" t="str">
        <f>'AM3_MRS(input)'!$F$25</f>
        <v>-</v>
      </c>
      <c r="Q19" s="264" t="str">
        <f>'AM3_MRS(input)'!$F$26</f>
        <v>-</v>
      </c>
      <c r="R19" s="265">
        <f t="shared" si="0"/>
        <v>0</v>
      </c>
      <c r="S19" s="266">
        <f t="shared" si="1"/>
        <v>0</v>
      </c>
      <c r="T19" s="267">
        <f t="shared" si="2"/>
        <v>0</v>
      </c>
    </row>
    <row r="20" spans="1:20" x14ac:dyDescent="0.15">
      <c r="A20" s="253"/>
      <c r="B20" s="323">
        <v>14</v>
      </c>
      <c r="C20" s="269"/>
      <c r="D20" s="256" t="str">
        <f>'AM3_MRS(input)'!$F$9</f>
        <v>-</v>
      </c>
      <c r="E20" s="257" t="str">
        <f>'AM3_MRS(input)'!$F$10</f>
        <v>-</v>
      </c>
      <c r="F20" s="258">
        <f>'AM3_MRS(input)'!$F$15</f>
        <v>0.56640000000000001</v>
      </c>
      <c r="G20" s="259">
        <f>'AM3_MRS(input)'!$F$16</f>
        <v>0</v>
      </c>
      <c r="H20" s="259">
        <f>'AM3_MRS(input)'!$F$17</f>
        <v>0</v>
      </c>
      <c r="I20" s="259" t="str">
        <f>'AM3_MRS(input)'!$F$18</f>
        <v>-</v>
      </c>
      <c r="J20" s="326">
        <f>'AM3_MPS(input_separate)'!J20</f>
        <v>0</v>
      </c>
      <c r="K20" s="326">
        <f>'AM3_MPS(input_separate)'!K20</f>
        <v>0</v>
      </c>
      <c r="L20" s="327">
        <f>'AM3_MPS(input_separate)'!L20</f>
        <v>0</v>
      </c>
      <c r="M20" s="327">
        <f>'AM3_MPS(input_separate)'!M20</f>
        <v>0</v>
      </c>
      <c r="N20" s="262">
        <f>M20*((J20-K20+'AM3_MRS(calc_process)'!$F$21+'AM3_MRS(calc_process)'!$F$22)/(37-7+'AM3_MRS(calc_process)'!$F$21+'AM3_MRS(calc_process)'!$F$22))</f>
        <v>0</v>
      </c>
      <c r="O20" s="263" t="str">
        <f>'AM3_MRS(input)'!$F$24</f>
        <v>-</v>
      </c>
      <c r="P20" s="142" t="str">
        <f>'AM3_MRS(input)'!$F$25</f>
        <v>-</v>
      </c>
      <c r="Q20" s="264" t="str">
        <f>'AM3_MRS(input)'!$F$26</f>
        <v>-</v>
      </c>
      <c r="R20" s="265">
        <f t="shared" si="0"/>
        <v>0</v>
      </c>
      <c r="S20" s="266">
        <f t="shared" si="1"/>
        <v>0</v>
      </c>
      <c r="T20" s="267">
        <f t="shared" si="2"/>
        <v>0</v>
      </c>
    </row>
    <row r="21" spans="1:20" x14ac:dyDescent="0.15">
      <c r="A21" s="253"/>
      <c r="B21" s="323">
        <v>15</v>
      </c>
      <c r="C21" s="269"/>
      <c r="D21" s="256" t="str">
        <f>'AM3_MRS(input)'!$F$9</f>
        <v>-</v>
      </c>
      <c r="E21" s="257" t="str">
        <f>'AM3_MRS(input)'!$F$10</f>
        <v>-</v>
      </c>
      <c r="F21" s="258">
        <f>'AM3_MRS(input)'!$F$15</f>
        <v>0.56640000000000001</v>
      </c>
      <c r="G21" s="259">
        <f>'AM3_MRS(input)'!$F$16</f>
        <v>0</v>
      </c>
      <c r="H21" s="259">
        <f>'AM3_MRS(input)'!$F$17</f>
        <v>0</v>
      </c>
      <c r="I21" s="259" t="str">
        <f>'AM3_MRS(input)'!$F$18</f>
        <v>-</v>
      </c>
      <c r="J21" s="326">
        <f>'AM3_MPS(input_separate)'!J21</f>
        <v>0</v>
      </c>
      <c r="K21" s="326">
        <f>'AM3_MPS(input_separate)'!K21</f>
        <v>0</v>
      </c>
      <c r="L21" s="327">
        <f>'AM3_MPS(input_separate)'!L21</f>
        <v>0</v>
      </c>
      <c r="M21" s="327">
        <f>'AM3_MPS(input_separate)'!M21</f>
        <v>0</v>
      </c>
      <c r="N21" s="262">
        <f>M21*((J21-K21+'AM3_MRS(calc_process)'!$F$21+'AM3_MRS(calc_process)'!$F$22)/(37-7+'AM3_MRS(calc_process)'!$F$21+'AM3_MRS(calc_process)'!$F$22))</f>
        <v>0</v>
      </c>
      <c r="O21" s="263" t="str">
        <f>'AM3_MRS(input)'!$F$24</f>
        <v>-</v>
      </c>
      <c r="P21" s="142" t="str">
        <f>'AM3_MRS(input)'!$F$25</f>
        <v>-</v>
      </c>
      <c r="Q21" s="264" t="str">
        <f>'AM3_MRS(input)'!$F$26</f>
        <v>-</v>
      </c>
      <c r="R21" s="265">
        <f t="shared" si="0"/>
        <v>0</v>
      </c>
      <c r="S21" s="266">
        <f t="shared" si="1"/>
        <v>0</v>
      </c>
      <c r="T21" s="267">
        <f t="shared" si="2"/>
        <v>0</v>
      </c>
    </row>
    <row r="22" spans="1:20" x14ac:dyDescent="0.15">
      <c r="A22" s="253"/>
      <c r="B22" s="323">
        <v>16</v>
      </c>
      <c r="C22" s="269"/>
      <c r="D22" s="256" t="str">
        <f>'AM3_MRS(input)'!$F$9</f>
        <v>-</v>
      </c>
      <c r="E22" s="257" t="str">
        <f>'AM3_MRS(input)'!$F$10</f>
        <v>-</v>
      </c>
      <c r="F22" s="258">
        <f>'AM3_MRS(input)'!$F$15</f>
        <v>0.56640000000000001</v>
      </c>
      <c r="G22" s="259">
        <f>'AM3_MRS(input)'!$F$16</f>
        <v>0</v>
      </c>
      <c r="H22" s="259">
        <f>'AM3_MRS(input)'!$F$17</f>
        <v>0</v>
      </c>
      <c r="I22" s="259" t="str">
        <f>'AM3_MRS(input)'!$F$18</f>
        <v>-</v>
      </c>
      <c r="J22" s="326">
        <f>'AM3_MPS(input_separate)'!J22</f>
        <v>0</v>
      </c>
      <c r="K22" s="326">
        <f>'AM3_MPS(input_separate)'!K22</f>
        <v>0</v>
      </c>
      <c r="L22" s="327">
        <f>'AM3_MPS(input_separate)'!L22</f>
        <v>0</v>
      </c>
      <c r="M22" s="327">
        <f>'AM3_MPS(input_separate)'!M22</f>
        <v>0</v>
      </c>
      <c r="N22" s="262">
        <f>M22*((J22-K22+'AM3_MRS(calc_process)'!$F$21+'AM3_MRS(calc_process)'!$F$22)/(37-7+'AM3_MRS(calc_process)'!$F$21+'AM3_MRS(calc_process)'!$F$22))</f>
        <v>0</v>
      </c>
      <c r="O22" s="263" t="str">
        <f>'AM3_MRS(input)'!$F$24</f>
        <v>-</v>
      </c>
      <c r="P22" s="142" t="str">
        <f>'AM3_MRS(input)'!$F$25</f>
        <v>-</v>
      </c>
      <c r="Q22" s="264" t="str">
        <f>'AM3_MRS(input)'!$F$26</f>
        <v>-</v>
      </c>
      <c r="R22" s="265">
        <f t="shared" si="0"/>
        <v>0</v>
      </c>
      <c r="S22" s="266">
        <f t="shared" si="1"/>
        <v>0</v>
      </c>
      <c r="T22" s="267">
        <f t="shared" si="2"/>
        <v>0</v>
      </c>
    </row>
    <row r="23" spans="1:20" x14ac:dyDescent="0.15">
      <c r="A23" s="253"/>
      <c r="B23" s="323">
        <v>17</v>
      </c>
      <c r="C23" s="269"/>
      <c r="D23" s="256" t="str">
        <f>'AM3_MRS(input)'!$F$9</f>
        <v>-</v>
      </c>
      <c r="E23" s="257" t="str">
        <f>'AM3_MRS(input)'!$F$10</f>
        <v>-</v>
      </c>
      <c r="F23" s="258">
        <f>'AM3_MRS(input)'!$F$15</f>
        <v>0.56640000000000001</v>
      </c>
      <c r="G23" s="259">
        <f>'AM3_MRS(input)'!$F$16</f>
        <v>0</v>
      </c>
      <c r="H23" s="259">
        <f>'AM3_MRS(input)'!$F$17</f>
        <v>0</v>
      </c>
      <c r="I23" s="259" t="str">
        <f>'AM3_MRS(input)'!$F$18</f>
        <v>-</v>
      </c>
      <c r="J23" s="326">
        <f>'AM3_MPS(input_separate)'!J23</f>
        <v>0</v>
      </c>
      <c r="K23" s="326">
        <f>'AM3_MPS(input_separate)'!K23</f>
        <v>0</v>
      </c>
      <c r="L23" s="327">
        <f>'AM3_MPS(input_separate)'!L23</f>
        <v>0</v>
      </c>
      <c r="M23" s="327">
        <f>'AM3_MPS(input_separate)'!M23</f>
        <v>0</v>
      </c>
      <c r="N23" s="262">
        <f>M23*((J23-K23+'AM3_MRS(calc_process)'!$F$21+'AM3_MRS(calc_process)'!$F$22)/(37-7+'AM3_MRS(calc_process)'!$F$21+'AM3_MRS(calc_process)'!$F$22))</f>
        <v>0</v>
      </c>
      <c r="O23" s="263" t="str">
        <f>'AM3_MRS(input)'!$F$24</f>
        <v>-</v>
      </c>
      <c r="P23" s="142" t="str">
        <f>'AM3_MRS(input)'!$F$25</f>
        <v>-</v>
      </c>
      <c r="Q23" s="264" t="str">
        <f>'AM3_MRS(input)'!$F$26</f>
        <v>-</v>
      </c>
      <c r="R23" s="265">
        <f t="shared" si="0"/>
        <v>0</v>
      </c>
      <c r="S23" s="266">
        <f t="shared" si="1"/>
        <v>0</v>
      </c>
      <c r="T23" s="267">
        <f t="shared" si="2"/>
        <v>0</v>
      </c>
    </row>
    <row r="24" spans="1:20" x14ac:dyDescent="0.15">
      <c r="A24" s="253"/>
      <c r="B24" s="323">
        <v>18</v>
      </c>
      <c r="C24" s="269"/>
      <c r="D24" s="256" t="str">
        <f>'AM3_MRS(input)'!$F$9</f>
        <v>-</v>
      </c>
      <c r="E24" s="257" t="str">
        <f>'AM3_MRS(input)'!$F$10</f>
        <v>-</v>
      </c>
      <c r="F24" s="258">
        <f>'AM3_MRS(input)'!$F$15</f>
        <v>0.56640000000000001</v>
      </c>
      <c r="G24" s="259">
        <f>'AM3_MRS(input)'!$F$16</f>
        <v>0</v>
      </c>
      <c r="H24" s="259">
        <f>'AM3_MRS(input)'!$F$17</f>
        <v>0</v>
      </c>
      <c r="I24" s="259" t="str">
        <f>'AM3_MRS(input)'!$F$18</f>
        <v>-</v>
      </c>
      <c r="J24" s="326">
        <f>'AM3_MPS(input_separate)'!J24</f>
        <v>0</v>
      </c>
      <c r="K24" s="326">
        <f>'AM3_MPS(input_separate)'!K24</f>
        <v>0</v>
      </c>
      <c r="L24" s="327">
        <f>'AM3_MPS(input_separate)'!L24</f>
        <v>0</v>
      </c>
      <c r="M24" s="327">
        <f>'AM3_MPS(input_separate)'!M24</f>
        <v>0</v>
      </c>
      <c r="N24" s="262">
        <f>M24*((J24-K24+'AM3_MRS(calc_process)'!$F$21+'AM3_MRS(calc_process)'!$F$22)/(37-7+'AM3_MRS(calc_process)'!$F$21+'AM3_MRS(calc_process)'!$F$22))</f>
        <v>0</v>
      </c>
      <c r="O24" s="263" t="str">
        <f>'AM3_MRS(input)'!$F$24</f>
        <v>-</v>
      </c>
      <c r="P24" s="142" t="str">
        <f>'AM3_MRS(input)'!$F$25</f>
        <v>-</v>
      </c>
      <c r="Q24" s="264" t="str">
        <f>'AM3_MRS(input)'!$F$26</f>
        <v>-</v>
      </c>
      <c r="R24" s="265">
        <f t="shared" si="0"/>
        <v>0</v>
      </c>
      <c r="S24" s="266">
        <f t="shared" si="1"/>
        <v>0</v>
      </c>
      <c r="T24" s="267">
        <f t="shared" si="2"/>
        <v>0</v>
      </c>
    </row>
    <row r="25" spans="1:20" x14ac:dyDescent="0.15">
      <c r="A25" s="253"/>
      <c r="B25" s="323">
        <v>19</v>
      </c>
      <c r="C25" s="269"/>
      <c r="D25" s="256" t="str">
        <f>'AM3_MRS(input)'!$F$9</f>
        <v>-</v>
      </c>
      <c r="E25" s="257" t="str">
        <f>'AM3_MRS(input)'!$F$10</f>
        <v>-</v>
      </c>
      <c r="F25" s="258">
        <f>'AM3_MRS(input)'!$F$15</f>
        <v>0.56640000000000001</v>
      </c>
      <c r="G25" s="259">
        <f>'AM3_MRS(input)'!$F$16</f>
        <v>0</v>
      </c>
      <c r="H25" s="259">
        <f>'AM3_MRS(input)'!$F$17</f>
        <v>0</v>
      </c>
      <c r="I25" s="259" t="str">
        <f>'AM3_MRS(input)'!$F$18</f>
        <v>-</v>
      </c>
      <c r="J25" s="326">
        <f>'AM3_MPS(input_separate)'!J25</f>
        <v>0</v>
      </c>
      <c r="K25" s="326">
        <f>'AM3_MPS(input_separate)'!K25</f>
        <v>0</v>
      </c>
      <c r="L25" s="327">
        <f>'AM3_MPS(input_separate)'!L25</f>
        <v>0</v>
      </c>
      <c r="M25" s="327">
        <f>'AM3_MPS(input_separate)'!M25</f>
        <v>0</v>
      </c>
      <c r="N25" s="262">
        <f>M25*((J25-K25+'AM3_MRS(calc_process)'!$F$21+'AM3_MRS(calc_process)'!$F$22)/(37-7+'AM3_MRS(calc_process)'!$F$21+'AM3_MRS(calc_process)'!$F$22))</f>
        <v>0</v>
      </c>
      <c r="O25" s="263" t="str">
        <f>'AM3_MRS(input)'!$F$24</f>
        <v>-</v>
      </c>
      <c r="P25" s="142" t="str">
        <f>'AM3_MRS(input)'!$F$25</f>
        <v>-</v>
      </c>
      <c r="Q25" s="264" t="str">
        <f>'AM3_MRS(input)'!$F$26</f>
        <v>-</v>
      </c>
      <c r="R25" s="265">
        <f t="shared" si="0"/>
        <v>0</v>
      </c>
      <c r="S25" s="266">
        <f t="shared" si="1"/>
        <v>0</v>
      </c>
      <c r="T25" s="267">
        <f t="shared" si="2"/>
        <v>0</v>
      </c>
    </row>
    <row r="26" spans="1:20" x14ac:dyDescent="0.15">
      <c r="A26" s="253"/>
      <c r="B26" s="323">
        <v>20</v>
      </c>
      <c r="C26" s="269"/>
      <c r="D26" s="256" t="str">
        <f>'AM3_MRS(input)'!$F$9</f>
        <v>-</v>
      </c>
      <c r="E26" s="257" t="str">
        <f>'AM3_MRS(input)'!$F$10</f>
        <v>-</v>
      </c>
      <c r="F26" s="258">
        <f>'AM3_MRS(input)'!$F$15</f>
        <v>0.56640000000000001</v>
      </c>
      <c r="G26" s="259">
        <f>'AM3_MRS(input)'!$F$16</f>
        <v>0</v>
      </c>
      <c r="H26" s="259">
        <f>'AM3_MRS(input)'!$F$17</f>
        <v>0</v>
      </c>
      <c r="I26" s="259" t="str">
        <f>'AM3_MRS(input)'!$F$18</f>
        <v>-</v>
      </c>
      <c r="J26" s="326">
        <f>'AM3_MPS(input_separate)'!J26</f>
        <v>0</v>
      </c>
      <c r="K26" s="326">
        <f>'AM3_MPS(input_separate)'!K26</f>
        <v>0</v>
      </c>
      <c r="L26" s="327">
        <f>'AM3_MPS(input_separate)'!L26</f>
        <v>0</v>
      </c>
      <c r="M26" s="327">
        <f>'AM3_MPS(input_separate)'!M26</f>
        <v>0</v>
      </c>
      <c r="N26" s="262">
        <f>M26*((J26-K26+'AM3_MRS(calc_process)'!$F$21+'AM3_MRS(calc_process)'!$F$22)/(37-7+'AM3_MRS(calc_process)'!$F$21+'AM3_MRS(calc_process)'!$F$22))</f>
        <v>0</v>
      </c>
      <c r="O26" s="263" t="str">
        <f>'AM3_MRS(input)'!$F$24</f>
        <v>-</v>
      </c>
      <c r="P26" s="142" t="str">
        <f>'AM3_MRS(input)'!$F$25</f>
        <v>-</v>
      </c>
      <c r="Q26" s="264" t="str">
        <f>'AM3_MRS(input)'!$F$26</f>
        <v>-</v>
      </c>
      <c r="R26" s="265">
        <f t="shared" si="0"/>
        <v>0</v>
      </c>
      <c r="S26" s="266">
        <f>IF(ISERROR(C26*SMALL(F26:I26,COUNTIF(F26:I26,0)+1)),0,(C26*SMALL(F26:I26,COUNTIF(F26:I26,0)+1)))</f>
        <v>0</v>
      </c>
      <c r="T26" s="267">
        <f t="shared" si="2"/>
        <v>0</v>
      </c>
    </row>
    <row r="27" spans="1:20" ht="15" x14ac:dyDescent="0.15">
      <c r="A27" s="253"/>
      <c r="B27" s="272" t="s">
        <v>315</v>
      </c>
      <c r="C27" s="273" t="s">
        <v>316</v>
      </c>
      <c r="D27" s="273" t="s">
        <v>316</v>
      </c>
      <c r="E27" s="273" t="s">
        <v>316</v>
      </c>
      <c r="F27" s="273" t="s">
        <v>316</v>
      </c>
      <c r="G27" s="273" t="s">
        <v>316</v>
      </c>
      <c r="H27" s="273" t="s">
        <v>316</v>
      </c>
      <c r="I27" s="273" t="s">
        <v>316</v>
      </c>
      <c r="J27" s="273" t="s">
        <v>316</v>
      </c>
      <c r="K27" s="273" t="s">
        <v>316</v>
      </c>
      <c r="L27" s="273" t="s">
        <v>316</v>
      </c>
      <c r="M27" s="273" t="s">
        <v>316</v>
      </c>
      <c r="N27" s="273" t="s">
        <v>316</v>
      </c>
      <c r="O27" s="273" t="s">
        <v>316</v>
      </c>
      <c r="P27" s="273" t="s">
        <v>316</v>
      </c>
      <c r="Q27" s="273" t="s">
        <v>316</v>
      </c>
      <c r="R27" s="274">
        <f>SUMIF(R7:R26,"&gt;0",R7:R26)</f>
        <v>0</v>
      </c>
      <c r="S27" s="274">
        <f>SUMIF(S7:S26,"&gt;0",S7:S26)</f>
        <v>0</v>
      </c>
      <c r="T27" s="274">
        <f>SUMIF(T7:T26,"&gt;0",T7:T26)</f>
        <v>0</v>
      </c>
    </row>
  </sheetData>
  <sheetProtection password="C763" sheet="1" objects="1" scenarios="1" formatCells="0" formatRows="0"/>
  <mergeCells count="4">
    <mergeCell ref="C3:E3"/>
    <mergeCell ref="F3:Q3"/>
    <mergeCell ref="R3:T3"/>
    <mergeCell ref="A7:A27"/>
  </mergeCells>
  <phoneticPr fontId="18"/>
  <pageMargins left="0.70866141732283472" right="0.70866141732283472" top="0.74803149606299213" bottom="0.74803149606299213" header="0.31496062992125984" footer="0.31496062992125984"/>
  <pageSetup paperSize="9" scale="48"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A1:I23"/>
  <sheetViews>
    <sheetView showGridLines="0" view="pageBreakPreview" zoomScale="80" zoomScaleNormal="100" zoomScaleSheetLayoutView="80" workbookViewId="0"/>
  </sheetViews>
  <sheetFormatPr defaultColWidth="9" defaultRowHeight="14.25" x14ac:dyDescent="0.15"/>
  <cols>
    <col min="1" max="4" width="3.625" style="42" customWidth="1"/>
    <col min="5" max="5" width="47.125" style="42" customWidth="1"/>
    <col min="6" max="7" width="12.625" style="42" customWidth="1"/>
    <col min="8" max="8" width="14.625" style="42" customWidth="1"/>
    <col min="9" max="9" width="9" style="45"/>
    <col min="10" max="16384" width="9" style="42"/>
  </cols>
  <sheetData>
    <row r="1" spans="1:9" x14ac:dyDescent="0.15">
      <c r="I1" s="48" t="str">
        <f>'AM3_MPS(input)'!K1</f>
        <v>Monitoring Spreadsheet: JCM_TH_AM003_ver01.0</v>
      </c>
    </row>
    <row r="2" spans="1:9" x14ac:dyDescent="0.15">
      <c r="I2" s="48" t="str">
        <f>'AM3_MPS(input)'!K2</f>
        <v>Reference Number: TH004</v>
      </c>
    </row>
    <row r="3" spans="1:9" ht="27.75" customHeight="1" x14ac:dyDescent="0.15">
      <c r="A3" s="181" t="s">
        <v>173</v>
      </c>
      <c r="B3" s="181"/>
      <c r="C3" s="181"/>
      <c r="D3" s="181"/>
      <c r="E3" s="181"/>
      <c r="F3" s="181"/>
      <c r="G3" s="181"/>
      <c r="H3" s="181"/>
      <c r="I3" s="181"/>
    </row>
    <row r="4" spans="1:9" ht="11.25" customHeight="1" x14ac:dyDescent="0.15"/>
    <row r="5" spans="1:9" ht="18.75" customHeight="1" thickBot="1" x14ac:dyDescent="0.2">
      <c r="A5" s="275" t="s">
        <v>2</v>
      </c>
      <c r="B5" s="276"/>
      <c r="C5" s="276"/>
      <c r="D5" s="276"/>
      <c r="E5" s="277"/>
      <c r="F5" s="278" t="s">
        <v>6</v>
      </c>
      <c r="G5" s="279" t="s">
        <v>0</v>
      </c>
      <c r="H5" s="278" t="s">
        <v>24</v>
      </c>
      <c r="I5" s="280" t="s">
        <v>7</v>
      </c>
    </row>
    <row r="6" spans="1:9" ht="18.75" customHeight="1" thickBot="1" x14ac:dyDescent="0.2">
      <c r="A6" s="281"/>
      <c r="B6" s="282" t="s">
        <v>36</v>
      </c>
      <c r="C6" s="282"/>
      <c r="D6" s="282"/>
      <c r="E6" s="282"/>
      <c r="F6" s="283" t="s">
        <v>282</v>
      </c>
      <c r="G6" s="284">
        <f>G8-G11</f>
        <v>0</v>
      </c>
      <c r="H6" s="285" t="s">
        <v>39</v>
      </c>
      <c r="I6" s="286" t="s">
        <v>40</v>
      </c>
    </row>
    <row r="7" spans="1:9" ht="18.75" customHeight="1" thickBot="1" x14ac:dyDescent="0.2">
      <c r="A7" s="275" t="s">
        <v>283</v>
      </c>
      <c r="B7" s="277"/>
      <c r="C7" s="276"/>
      <c r="D7" s="278"/>
      <c r="E7" s="278"/>
      <c r="F7" s="278"/>
      <c r="G7" s="287"/>
      <c r="H7" s="277"/>
      <c r="I7" s="278"/>
    </row>
    <row r="8" spans="1:9" ht="18.75" customHeight="1" thickBot="1" x14ac:dyDescent="0.2">
      <c r="A8" s="288"/>
      <c r="B8" s="289" t="s">
        <v>37</v>
      </c>
      <c r="C8" s="282"/>
      <c r="D8" s="282"/>
      <c r="E8" s="282"/>
      <c r="F8" s="283" t="s">
        <v>282</v>
      </c>
      <c r="G8" s="284">
        <f>G9</f>
        <v>0</v>
      </c>
      <c r="H8" s="285" t="s">
        <v>317</v>
      </c>
      <c r="I8" s="290" t="s">
        <v>318</v>
      </c>
    </row>
    <row r="9" spans="1:9" ht="18.75" customHeight="1" x14ac:dyDescent="0.15">
      <c r="A9" s="281"/>
      <c r="B9" s="291"/>
      <c r="C9" s="292" t="s">
        <v>319</v>
      </c>
      <c r="D9" s="292"/>
      <c r="E9" s="292"/>
      <c r="F9" s="290" t="s">
        <v>284</v>
      </c>
      <c r="G9" s="293">
        <f>'AM3_MRS(input_separate)'!R27</f>
        <v>0</v>
      </c>
      <c r="H9" s="290" t="s">
        <v>39</v>
      </c>
      <c r="I9" s="290" t="s">
        <v>41</v>
      </c>
    </row>
    <row r="10" spans="1:9" ht="18.75" customHeight="1" thickBot="1" x14ac:dyDescent="0.2">
      <c r="A10" s="275" t="s">
        <v>285</v>
      </c>
      <c r="B10" s="276"/>
      <c r="C10" s="276"/>
      <c r="D10" s="276"/>
      <c r="E10" s="277"/>
      <c r="F10" s="278"/>
      <c r="G10" s="275"/>
      <c r="H10" s="277"/>
      <c r="I10" s="278"/>
    </row>
    <row r="11" spans="1:9" ht="18.75" customHeight="1" thickBot="1" x14ac:dyDescent="0.2">
      <c r="A11" s="288"/>
      <c r="B11" s="294" t="s">
        <v>38</v>
      </c>
      <c r="C11" s="295"/>
      <c r="D11" s="295"/>
      <c r="E11" s="295"/>
      <c r="F11" s="296" t="s">
        <v>282</v>
      </c>
      <c r="G11" s="284">
        <f>G12</f>
        <v>0</v>
      </c>
      <c r="H11" s="297" t="s">
        <v>286</v>
      </c>
      <c r="I11" s="298" t="s">
        <v>287</v>
      </c>
    </row>
    <row r="12" spans="1:9" ht="18.75" customHeight="1" x14ac:dyDescent="0.15">
      <c r="A12" s="281"/>
      <c r="B12" s="291"/>
      <c r="C12" s="292" t="s">
        <v>288</v>
      </c>
      <c r="D12" s="292"/>
      <c r="E12" s="292"/>
      <c r="F12" s="298" t="s">
        <v>284</v>
      </c>
      <c r="G12" s="293">
        <f>'AM3_MRS(input_separate)'!S27</f>
        <v>0</v>
      </c>
      <c r="H12" s="298" t="s">
        <v>286</v>
      </c>
      <c r="I12" s="298" t="s">
        <v>287</v>
      </c>
    </row>
    <row r="13" spans="1:9" x14ac:dyDescent="0.15">
      <c r="A13" s="43"/>
      <c r="B13" s="43"/>
      <c r="C13" s="43"/>
      <c r="D13" s="43"/>
      <c r="E13" s="43"/>
      <c r="F13" s="47"/>
      <c r="G13" s="46"/>
      <c r="H13" s="46"/>
      <c r="I13" s="3"/>
    </row>
    <row r="14" spans="1:9" ht="21.75" customHeight="1" x14ac:dyDescent="0.15">
      <c r="E14" s="43" t="s">
        <v>8</v>
      </c>
      <c r="F14" s="44"/>
    </row>
    <row r="15" spans="1:9" ht="21.75" customHeight="1" x14ac:dyDescent="0.15">
      <c r="E15" s="46" t="s">
        <v>289</v>
      </c>
      <c r="F15" s="44"/>
    </row>
    <row r="16" spans="1:9" ht="21.75" customHeight="1" x14ac:dyDescent="0.15">
      <c r="E16" s="329" t="s">
        <v>320</v>
      </c>
      <c r="F16" s="330">
        <v>5.59</v>
      </c>
      <c r="G16" s="330" t="s">
        <v>316</v>
      </c>
      <c r="H16" s="3"/>
    </row>
    <row r="17" spans="5:8" ht="21.75" customHeight="1" x14ac:dyDescent="0.15">
      <c r="E17" s="329" t="s">
        <v>321</v>
      </c>
      <c r="F17" s="331">
        <v>5.69</v>
      </c>
      <c r="G17" s="330" t="s">
        <v>304</v>
      </c>
      <c r="H17" s="3"/>
    </row>
    <row r="18" spans="5:8" ht="21.75" customHeight="1" x14ac:dyDescent="0.15">
      <c r="E18" s="329" t="s">
        <v>322</v>
      </c>
      <c r="F18" s="330">
        <v>5.85</v>
      </c>
      <c r="G18" s="330" t="s">
        <v>316</v>
      </c>
      <c r="H18" s="3"/>
    </row>
    <row r="19" spans="5:8" ht="21.75" customHeight="1" x14ac:dyDescent="0.15">
      <c r="E19" s="329" t="s">
        <v>323</v>
      </c>
      <c r="F19" s="331">
        <v>6.06</v>
      </c>
      <c r="G19" s="330" t="s">
        <v>304</v>
      </c>
      <c r="H19" s="3"/>
    </row>
    <row r="20" spans="5:8" ht="21.75" customHeight="1" x14ac:dyDescent="0.15">
      <c r="E20" s="300"/>
      <c r="F20" s="300"/>
      <c r="G20" s="43"/>
      <c r="H20" s="43"/>
    </row>
    <row r="21" spans="5:8" ht="21.75" customHeight="1" x14ac:dyDescent="0.15">
      <c r="E21" s="332" t="s">
        <v>324</v>
      </c>
      <c r="F21" s="330">
        <v>1.5</v>
      </c>
      <c r="G21" s="333" t="s">
        <v>325</v>
      </c>
      <c r="H21" s="43"/>
    </row>
    <row r="22" spans="5:8" ht="21.75" customHeight="1" x14ac:dyDescent="0.15">
      <c r="E22" s="332" t="s">
        <v>326</v>
      </c>
      <c r="F22" s="330">
        <v>1.5</v>
      </c>
      <c r="G22" s="333" t="s">
        <v>325</v>
      </c>
      <c r="H22" s="43"/>
    </row>
    <row r="23" spans="5:8" ht="21.75" customHeight="1" x14ac:dyDescent="0.15">
      <c r="E23" s="300"/>
      <c r="F23" s="300"/>
      <c r="G23" s="43"/>
      <c r="H23" s="43"/>
    </row>
  </sheetData>
  <sheetProtection password="C763" sheet="1" objects="1" scenarios="1"/>
  <mergeCells count="1">
    <mergeCell ref="A3:I3"/>
  </mergeCells>
  <phoneticPr fontId="18"/>
  <pageMargins left="0.70866141732283472" right="0.70866141732283472" top="0.74803149606299213" bottom="0.74803149606299213"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U31"/>
  <sheetViews>
    <sheetView showGridLines="0" view="pageBreakPreview" zoomScale="55" zoomScaleNormal="60" zoomScaleSheetLayoutView="55" workbookViewId="0"/>
  </sheetViews>
  <sheetFormatPr defaultColWidth="9" defaultRowHeight="14.25" x14ac:dyDescent="0.15"/>
  <cols>
    <col min="1" max="1" width="12" style="69" customWidth="1"/>
    <col min="2" max="2" width="11.75" style="70" customWidth="1"/>
    <col min="3" max="18" width="13.75" style="70" customWidth="1"/>
    <col min="19" max="21" width="15.625" style="70" customWidth="1"/>
    <col min="22" max="16384" width="9" style="70"/>
  </cols>
  <sheetData>
    <row r="1" spans="1:21" ht="18" customHeight="1" x14ac:dyDescent="0.15">
      <c r="U1" s="67" t="str">
        <f>'AM2_MPS(input)'!K1</f>
        <v>Monitoring Spreadsheet: JCM_TH_AM002_ver02.0</v>
      </c>
    </row>
    <row r="2" spans="1:21" ht="18" customHeight="1" x14ac:dyDescent="0.15">
      <c r="U2" s="67" t="str">
        <f>'AM2_MPS(input)'!K2</f>
        <v>Reference Number: TH004</v>
      </c>
    </row>
    <row r="3" spans="1:21" s="72" customFormat="1" ht="27.6" customHeight="1" x14ac:dyDescent="0.15">
      <c r="A3" s="71"/>
      <c r="B3" s="71"/>
      <c r="C3" s="177" t="s">
        <v>127</v>
      </c>
      <c r="D3" s="178"/>
      <c r="E3" s="179"/>
      <c r="F3" s="177" t="s">
        <v>128</v>
      </c>
      <c r="G3" s="178"/>
      <c r="H3" s="178"/>
      <c r="I3" s="178"/>
      <c r="J3" s="178"/>
      <c r="K3" s="178"/>
      <c r="L3" s="178"/>
      <c r="M3" s="178"/>
      <c r="N3" s="178"/>
      <c r="O3" s="178"/>
      <c r="P3" s="178"/>
      <c r="Q3" s="178"/>
      <c r="R3" s="179"/>
      <c r="S3" s="177" t="s">
        <v>129</v>
      </c>
      <c r="T3" s="178"/>
      <c r="U3" s="179"/>
    </row>
    <row r="4" spans="1:21" s="78" customFormat="1" ht="32.450000000000003" customHeight="1" x14ac:dyDescent="0.15">
      <c r="A4" s="73" t="s">
        <v>76</v>
      </c>
      <c r="B4" s="74" t="s">
        <v>75</v>
      </c>
      <c r="C4" s="75" t="s">
        <v>130</v>
      </c>
      <c r="D4" s="76" t="s">
        <v>131</v>
      </c>
      <c r="E4" s="76" t="s">
        <v>146</v>
      </c>
      <c r="F4" s="76" t="s">
        <v>132</v>
      </c>
      <c r="G4" s="76" t="s">
        <v>132</v>
      </c>
      <c r="H4" s="76" t="s">
        <v>132</v>
      </c>
      <c r="I4" s="76" t="s">
        <v>132</v>
      </c>
      <c r="J4" s="77" t="s">
        <v>133</v>
      </c>
      <c r="K4" s="76" t="s">
        <v>134</v>
      </c>
      <c r="L4" s="76" t="s">
        <v>135</v>
      </c>
      <c r="M4" s="76" t="s">
        <v>136</v>
      </c>
      <c r="N4" s="76" t="s">
        <v>137</v>
      </c>
      <c r="O4" s="76" t="s">
        <v>138</v>
      </c>
      <c r="P4" s="76" t="s">
        <v>139</v>
      </c>
      <c r="Q4" s="76" t="s">
        <v>140</v>
      </c>
      <c r="R4" s="76" t="s">
        <v>141</v>
      </c>
      <c r="S4" s="75" t="s">
        <v>147</v>
      </c>
      <c r="T4" s="75" t="s">
        <v>142</v>
      </c>
      <c r="U4" s="75" t="s">
        <v>148</v>
      </c>
    </row>
    <row r="5" spans="1:21" ht="167.45" customHeight="1" x14ac:dyDescent="0.15">
      <c r="A5" s="73" t="s">
        <v>74</v>
      </c>
      <c r="B5" s="79" t="s">
        <v>73</v>
      </c>
      <c r="C5" s="75" t="s">
        <v>149</v>
      </c>
      <c r="D5" s="75" t="s">
        <v>150</v>
      </c>
      <c r="E5" s="80" t="s">
        <v>151</v>
      </c>
      <c r="F5" s="81" t="s">
        <v>152</v>
      </c>
      <c r="G5" s="113" t="s">
        <v>186</v>
      </c>
      <c r="H5" s="113" t="s">
        <v>187</v>
      </c>
      <c r="I5" s="113" t="s">
        <v>188</v>
      </c>
      <c r="J5" s="81" t="s">
        <v>153</v>
      </c>
      <c r="K5" s="81" t="s">
        <v>154</v>
      </c>
      <c r="L5" s="81" t="s">
        <v>155</v>
      </c>
      <c r="M5" s="81" t="s">
        <v>156</v>
      </c>
      <c r="N5" s="81" t="s">
        <v>157</v>
      </c>
      <c r="O5" s="81" t="s">
        <v>158</v>
      </c>
      <c r="P5" s="81" t="s">
        <v>72</v>
      </c>
      <c r="Q5" s="81" t="s">
        <v>71</v>
      </c>
      <c r="R5" s="81" t="s">
        <v>159</v>
      </c>
      <c r="S5" s="75" t="s">
        <v>167</v>
      </c>
      <c r="T5" s="75" t="s">
        <v>168</v>
      </c>
      <c r="U5" s="75" t="s">
        <v>169</v>
      </c>
    </row>
    <row r="6" spans="1:21" ht="28.5" x14ac:dyDescent="0.15">
      <c r="A6" s="73" t="s">
        <v>70</v>
      </c>
      <c r="B6" s="79" t="s">
        <v>62</v>
      </c>
      <c r="C6" s="82" t="s">
        <v>68</v>
      </c>
      <c r="D6" s="76" t="s">
        <v>69</v>
      </c>
      <c r="E6" s="82" t="s">
        <v>68</v>
      </c>
      <c r="F6" s="76" t="s">
        <v>144</v>
      </c>
      <c r="G6" s="76" t="s">
        <v>144</v>
      </c>
      <c r="H6" s="76" t="s">
        <v>143</v>
      </c>
      <c r="I6" s="76" t="s">
        <v>143</v>
      </c>
      <c r="J6" s="77" t="s">
        <v>183</v>
      </c>
      <c r="K6" s="77" t="s">
        <v>183</v>
      </c>
      <c r="L6" s="76" t="s">
        <v>170</v>
      </c>
      <c r="M6" s="76" t="s">
        <v>67</v>
      </c>
      <c r="N6" s="76" t="s">
        <v>62</v>
      </c>
      <c r="O6" s="77" t="s">
        <v>183</v>
      </c>
      <c r="P6" s="83" t="s">
        <v>66</v>
      </c>
      <c r="Q6" s="83" t="s">
        <v>65</v>
      </c>
      <c r="R6" s="83" t="s">
        <v>160</v>
      </c>
      <c r="S6" s="75" t="s">
        <v>145</v>
      </c>
      <c r="T6" s="75" t="s">
        <v>145</v>
      </c>
      <c r="U6" s="75" t="s">
        <v>145</v>
      </c>
    </row>
    <row r="7" spans="1:21" x14ac:dyDescent="0.15">
      <c r="A7" s="180" t="s">
        <v>64</v>
      </c>
      <c r="B7" s="130" t="s">
        <v>197</v>
      </c>
      <c r="C7" s="116">
        <f>(75/1000)*8000</f>
        <v>600</v>
      </c>
      <c r="D7" s="138" t="str">
        <f>'AM2_MPS(input)'!$E$9</f>
        <v>-</v>
      </c>
      <c r="E7" s="139" t="str">
        <f>'AM2_MPS(input)'!$E$10</f>
        <v>-</v>
      </c>
      <c r="F7" s="118">
        <f>'AM2_MPS(input)'!$E$15</f>
        <v>0.56640000000000001</v>
      </c>
      <c r="G7" s="107">
        <f>'AM2_MPS(input)'!$E$16</f>
        <v>0</v>
      </c>
      <c r="H7" s="107">
        <f>'AM2_MPS(input)'!$E$17</f>
        <v>0</v>
      </c>
      <c r="I7" s="141" t="str">
        <f>'AM2_MPS(input)'!$E$18</f>
        <v>-</v>
      </c>
      <c r="J7" s="119">
        <v>6</v>
      </c>
      <c r="K7" s="119">
        <v>5.77</v>
      </c>
      <c r="L7" s="119">
        <v>0.75</v>
      </c>
      <c r="M7" s="41">
        <v>293.14999999999998</v>
      </c>
      <c r="N7" s="120">
        <v>2</v>
      </c>
      <c r="O7" s="106">
        <f>$K7*(293/$M7)*((0.801/0.101)^((1.4-1)/($N7*1.4))-1)/((($L7+0.101)/0.101)^((1.4-1)/($N7*1.4))-1)</f>
        <v>5.5778154301607668</v>
      </c>
      <c r="P7" s="142" t="str">
        <f>'AM2_MPS(input)'!$E$25</f>
        <v>-</v>
      </c>
      <c r="Q7" s="143" t="str">
        <f>'AM2_MPS(input)'!$E$26</f>
        <v>-</v>
      </c>
      <c r="R7" s="144" t="str">
        <f>'AM2_MPS(input)'!$E$27</f>
        <v>-</v>
      </c>
      <c r="S7" s="121">
        <f>IF(ISERROR($C7*SMALL($F7:$I7,COUNTIF($F7:$I7,0)+1)*$J7/$O7),0,$C7*SMALL($F7:$I7,COUNTIF($F7:$I7,0)+1)*$J7/$O7)</f>
        <v>365.56247253617533</v>
      </c>
      <c r="T7" s="121">
        <f>IF(ISERROR($C7*SMALL($F7:$I7,COUNTIF($F7:$I7,0)+1)),0,($C7*SMALL($F7:$I7,COUNTIF($F7:$I7,0)+1)))</f>
        <v>339.84000000000003</v>
      </c>
      <c r="U7" s="117">
        <f t="shared" ref="U7:U26" si="0">$S7-$T7</f>
        <v>25.722472536175303</v>
      </c>
    </row>
    <row r="8" spans="1:21" x14ac:dyDescent="0.15">
      <c r="A8" s="180"/>
      <c r="B8" s="130" t="s">
        <v>198</v>
      </c>
      <c r="C8" s="116">
        <f>(75/1000)*8000</f>
        <v>600</v>
      </c>
      <c r="D8" s="138" t="str">
        <f>'AM2_MPS(input)'!$E$9</f>
        <v>-</v>
      </c>
      <c r="E8" s="139" t="str">
        <f>'AM2_MPS(input)'!$E$10</f>
        <v>-</v>
      </c>
      <c r="F8" s="118">
        <f>'AM2_MPS(input)'!$E$15</f>
        <v>0.56640000000000001</v>
      </c>
      <c r="G8" s="107">
        <f>'AM2_MPS(input)'!$E$16</f>
        <v>0</v>
      </c>
      <c r="H8" s="107">
        <f>'AM2_MPS(input)'!$E$17</f>
        <v>0</v>
      </c>
      <c r="I8" s="141" t="str">
        <f>'AM2_MPS(input)'!$E$18</f>
        <v>-</v>
      </c>
      <c r="J8" s="119">
        <v>6</v>
      </c>
      <c r="K8" s="119">
        <v>5.77</v>
      </c>
      <c r="L8" s="119">
        <v>0.75</v>
      </c>
      <c r="M8" s="41">
        <v>293.14999999999998</v>
      </c>
      <c r="N8" s="120">
        <v>2</v>
      </c>
      <c r="O8" s="106">
        <f t="shared" ref="O8:O25" si="1">$K8*(293/$M8)*((0.801/0.101)^((1.4-1)/($N8*1.4))-1)/((($L8+0.101)/0.101)^((1.4-1)/($N8*1.4))-1)</f>
        <v>5.5778154301607668</v>
      </c>
      <c r="P8" s="142" t="str">
        <f>'AM2_MPS(input)'!$E$25</f>
        <v>-</v>
      </c>
      <c r="Q8" s="143" t="str">
        <f>'AM2_MPS(input)'!$E$26</f>
        <v>-</v>
      </c>
      <c r="R8" s="144" t="str">
        <f>'AM2_MPS(input)'!$E$27</f>
        <v>-</v>
      </c>
      <c r="S8" s="121">
        <f t="shared" ref="S8:S26" si="2">IF(ISERROR($C8*SMALL($F8:$I8,COUNTIF($F8:$I8,0)+1)*$J8/$O8),0,$C8*SMALL($F8:$I8,COUNTIF($F8:$I8,0)+1)*$J8/$O8)</f>
        <v>365.56247253617533</v>
      </c>
      <c r="T8" s="121">
        <f t="shared" ref="T8:T26" si="3">IF(ISERROR($C8*SMALL($F8:$I8,COUNTIF($F8:$I8,0)+1)),0,($C8*SMALL($F8:$I8,COUNTIF($F8:$I8,0)+1)))</f>
        <v>339.84000000000003</v>
      </c>
      <c r="U8" s="117">
        <f t="shared" si="0"/>
        <v>25.722472536175303</v>
      </c>
    </row>
    <row r="9" spans="1:21" x14ac:dyDescent="0.15">
      <c r="A9" s="180"/>
      <c r="B9" s="130">
        <v>3</v>
      </c>
      <c r="C9" s="116"/>
      <c r="D9" s="138" t="str">
        <f>'AM2_MPS(input)'!$E$9</f>
        <v>-</v>
      </c>
      <c r="E9" s="139" t="str">
        <f>'AM2_MPS(input)'!$E$10</f>
        <v>-</v>
      </c>
      <c r="F9" s="118">
        <f>'AM2_MPS(input)'!$E$15</f>
        <v>0.56640000000000001</v>
      </c>
      <c r="G9" s="107">
        <f>'AM2_MPS(input)'!$E$16</f>
        <v>0</v>
      </c>
      <c r="H9" s="107">
        <f>'AM2_MPS(input)'!$E$17</f>
        <v>0</v>
      </c>
      <c r="I9" s="141" t="str">
        <f>'AM2_MPS(input)'!$E$18</f>
        <v>-</v>
      </c>
      <c r="J9" s="119"/>
      <c r="K9" s="119"/>
      <c r="L9" s="119"/>
      <c r="M9" s="41"/>
      <c r="N9" s="120"/>
      <c r="O9" s="106" t="e">
        <f t="shared" si="1"/>
        <v>#DIV/0!</v>
      </c>
      <c r="P9" s="142" t="str">
        <f>'AM2_MPS(input)'!$E$25</f>
        <v>-</v>
      </c>
      <c r="Q9" s="143" t="str">
        <f>'AM2_MPS(input)'!$E$26</f>
        <v>-</v>
      </c>
      <c r="R9" s="144" t="str">
        <f>'AM2_MPS(input)'!$E$27</f>
        <v>-</v>
      </c>
      <c r="S9" s="121">
        <f t="shared" si="2"/>
        <v>0</v>
      </c>
      <c r="T9" s="121">
        <f t="shared" si="3"/>
        <v>0</v>
      </c>
      <c r="U9" s="117">
        <f t="shared" si="0"/>
        <v>0</v>
      </c>
    </row>
    <row r="10" spans="1:21" x14ac:dyDescent="0.15">
      <c r="A10" s="180"/>
      <c r="B10" s="130">
        <v>4</v>
      </c>
      <c r="C10" s="116"/>
      <c r="D10" s="138" t="str">
        <f>'AM2_MPS(input)'!$E$9</f>
        <v>-</v>
      </c>
      <c r="E10" s="139" t="str">
        <f>'AM2_MPS(input)'!$E$10</f>
        <v>-</v>
      </c>
      <c r="F10" s="118">
        <f>'AM2_MPS(input)'!$E$15</f>
        <v>0.56640000000000001</v>
      </c>
      <c r="G10" s="107">
        <f>'AM2_MPS(input)'!$E$16</f>
        <v>0</v>
      </c>
      <c r="H10" s="107">
        <f>'AM2_MPS(input)'!$E$17</f>
        <v>0</v>
      </c>
      <c r="I10" s="141" t="str">
        <f>'AM2_MPS(input)'!$E$18</f>
        <v>-</v>
      </c>
      <c r="J10" s="119"/>
      <c r="K10" s="119"/>
      <c r="L10" s="119"/>
      <c r="M10" s="41"/>
      <c r="N10" s="120"/>
      <c r="O10" s="106" t="e">
        <f t="shared" si="1"/>
        <v>#DIV/0!</v>
      </c>
      <c r="P10" s="142" t="str">
        <f>'AM2_MPS(input)'!$E$25</f>
        <v>-</v>
      </c>
      <c r="Q10" s="143" t="str">
        <f>'AM2_MPS(input)'!$E$26</f>
        <v>-</v>
      </c>
      <c r="R10" s="144" t="str">
        <f>'AM2_MPS(input)'!$E$27</f>
        <v>-</v>
      </c>
      <c r="S10" s="121">
        <f t="shared" si="2"/>
        <v>0</v>
      </c>
      <c r="T10" s="121">
        <f t="shared" si="3"/>
        <v>0</v>
      </c>
      <c r="U10" s="117">
        <f t="shared" si="0"/>
        <v>0</v>
      </c>
    </row>
    <row r="11" spans="1:21" x14ac:dyDescent="0.15">
      <c r="A11" s="180"/>
      <c r="B11" s="130">
        <v>5</v>
      </c>
      <c r="C11" s="116"/>
      <c r="D11" s="138" t="str">
        <f>'AM2_MPS(input)'!$E$9</f>
        <v>-</v>
      </c>
      <c r="E11" s="139" t="str">
        <f>'AM2_MPS(input)'!$E$10</f>
        <v>-</v>
      </c>
      <c r="F11" s="118">
        <f>'AM2_MPS(input)'!$E$15</f>
        <v>0.56640000000000001</v>
      </c>
      <c r="G11" s="107">
        <f>'AM2_MPS(input)'!$E$16</f>
        <v>0</v>
      </c>
      <c r="H11" s="107">
        <f>'AM2_MPS(input)'!$E$17</f>
        <v>0</v>
      </c>
      <c r="I11" s="141" t="str">
        <f>'AM2_MPS(input)'!$E$18</f>
        <v>-</v>
      </c>
      <c r="J11" s="119"/>
      <c r="K11" s="119"/>
      <c r="L11" s="119"/>
      <c r="M11" s="41"/>
      <c r="N11" s="120"/>
      <c r="O11" s="106" t="e">
        <f t="shared" si="1"/>
        <v>#DIV/0!</v>
      </c>
      <c r="P11" s="142" t="str">
        <f>'AM2_MPS(input)'!$E$25</f>
        <v>-</v>
      </c>
      <c r="Q11" s="143" t="str">
        <f>'AM2_MPS(input)'!$E$26</f>
        <v>-</v>
      </c>
      <c r="R11" s="144" t="str">
        <f>'AM2_MPS(input)'!$E$27</f>
        <v>-</v>
      </c>
      <c r="S11" s="121">
        <f t="shared" si="2"/>
        <v>0</v>
      </c>
      <c r="T11" s="121">
        <f t="shared" si="3"/>
        <v>0</v>
      </c>
      <c r="U11" s="117">
        <f t="shared" si="0"/>
        <v>0</v>
      </c>
    </row>
    <row r="12" spans="1:21" x14ac:dyDescent="0.15">
      <c r="A12" s="180"/>
      <c r="B12" s="130">
        <v>6</v>
      </c>
      <c r="C12" s="116"/>
      <c r="D12" s="138" t="str">
        <f>'AM2_MPS(input)'!$E$9</f>
        <v>-</v>
      </c>
      <c r="E12" s="139" t="str">
        <f>'AM2_MPS(input)'!$E$10</f>
        <v>-</v>
      </c>
      <c r="F12" s="118">
        <f>'AM2_MPS(input)'!$E$15</f>
        <v>0.56640000000000001</v>
      </c>
      <c r="G12" s="107">
        <f>'AM2_MPS(input)'!$E$16</f>
        <v>0</v>
      </c>
      <c r="H12" s="107">
        <f>'AM2_MPS(input)'!$E$17</f>
        <v>0</v>
      </c>
      <c r="I12" s="141" t="str">
        <f>'AM2_MPS(input)'!$E$18</f>
        <v>-</v>
      </c>
      <c r="J12" s="119"/>
      <c r="K12" s="119"/>
      <c r="L12" s="119"/>
      <c r="M12" s="41"/>
      <c r="N12" s="120"/>
      <c r="O12" s="106" t="e">
        <f t="shared" si="1"/>
        <v>#DIV/0!</v>
      </c>
      <c r="P12" s="142" t="str">
        <f>'AM2_MPS(input)'!$E$25</f>
        <v>-</v>
      </c>
      <c r="Q12" s="143" t="str">
        <f>'AM2_MPS(input)'!$E$26</f>
        <v>-</v>
      </c>
      <c r="R12" s="144" t="str">
        <f>'AM2_MPS(input)'!$E$27</f>
        <v>-</v>
      </c>
      <c r="S12" s="121">
        <f t="shared" si="2"/>
        <v>0</v>
      </c>
      <c r="T12" s="121">
        <f t="shared" si="3"/>
        <v>0</v>
      </c>
      <c r="U12" s="117">
        <f t="shared" si="0"/>
        <v>0</v>
      </c>
    </row>
    <row r="13" spans="1:21" x14ac:dyDescent="0.15">
      <c r="A13" s="180"/>
      <c r="B13" s="130">
        <v>7</v>
      </c>
      <c r="C13" s="116"/>
      <c r="D13" s="138" t="str">
        <f>'AM2_MPS(input)'!$E$9</f>
        <v>-</v>
      </c>
      <c r="E13" s="139" t="str">
        <f>'AM2_MPS(input)'!$E$10</f>
        <v>-</v>
      </c>
      <c r="F13" s="118">
        <f>'AM2_MPS(input)'!$E$15</f>
        <v>0.56640000000000001</v>
      </c>
      <c r="G13" s="107">
        <f>'AM2_MPS(input)'!$E$16</f>
        <v>0</v>
      </c>
      <c r="H13" s="107">
        <f>'AM2_MPS(input)'!$E$17</f>
        <v>0</v>
      </c>
      <c r="I13" s="141" t="str">
        <f>'AM2_MPS(input)'!$E$18</f>
        <v>-</v>
      </c>
      <c r="J13" s="119"/>
      <c r="K13" s="119"/>
      <c r="L13" s="119"/>
      <c r="M13" s="41"/>
      <c r="N13" s="120"/>
      <c r="O13" s="106" t="e">
        <f t="shared" si="1"/>
        <v>#DIV/0!</v>
      </c>
      <c r="P13" s="142" t="str">
        <f>'AM2_MPS(input)'!$E$25</f>
        <v>-</v>
      </c>
      <c r="Q13" s="143" t="str">
        <f>'AM2_MPS(input)'!$E$26</f>
        <v>-</v>
      </c>
      <c r="R13" s="144" t="str">
        <f>'AM2_MPS(input)'!$E$27</f>
        <v>-</v>
      </c>
      <c r="S13" s="121">
        <f t="shared" si="2"/>
        <v>0</v>
      </c>
      <c r="T13" s="121">
        <f t="shared" si="3"/>
        <v>0</v>
      </c>
      <c r="U13" s="117">
        <f t="shared" si="0"/>
        <v>0</v>
      </c>
    </row>
    <row r="14" spans="1:21" x14ac:dyDescent="0.15">
      <c r="A14" s="180"/>
      <c r="B14" s="130">
        <v>8</v>
      </c>
      <c r="C14" s="116"/>
      <c r="D14" s="138" t="str">
        <f>'AM2_MPS(input)'!$E$9</f>
        <v>-</v>
      </c>
      <c r="E14" s="139" t="str">
        <f>'AM2_MPS(input)'!$E$10</f>
        <v>-</v>
      </c>
      <c r="F14" s="118">
        <f>'AM2_MPS(input)'!$E$15</f>
        <v>0.56640000000000001</v>
      </c>
      <c r="G14" s="107">
        <f>'AM2_MPS(input)'!$E$16</f>
        <v>0</v>
      </c>
      <c r="H14" s="107">
        <f>'AM2_MPS(input)'!$E$17</f>
        <v>0</v>
      </c>
      <c r="I14" s="141" t="str">
        <f>'AM2_MPS(input)'!$E$18</f>
        <v>-</v>
      </c>
      <c r="J14" s="119"/>
      <c r="K14" s="119"/>
      <c r="L14" s="119"/>
      <c r="M14" s="41"/>
      <c r="N14" s="120"/>
      <c r="O14" s="106" t="e">
        <f t="shared" si="1"/>
        <v>#DIV/0!</v>
      </c>
      <c r="P14" s="142" t="str">
        <f>'AM2_MPS(input)'!$E$25</f>
        <v>-</v>
      </c>
      <c r="Q14" s="143" t="str">
        <f>'AM2_MPS(input)'!$E$26</f>
        <v>-</v>
      </c>
      <c r="R14" s="144" t="str">
        <f>'AM2_MPS(input)'!$E$27</f>
        <v>-</v>
      </c>
      <c r="S14" s="121">
        <f t="shared" si="2"/>
        <v>0</v>
      </c>
      <c r="T14" s="121">
        <f t="shared" si="3"/>
        <v>0</v>
      </c>
      <c r="U14" s="117">
        <f t="shared" si="0"/>
        <v>0</v>
      </c>
    </row>
    <row r="15" spans="1:21" x14ac:dyDescent="0.15">
      <c r="A15" s="180"/>
      <c r="B15" s="130">
        <v>9</v>
      </c>
      <c r="C15" s="116"/>
      <c r="D15" s="138" t="str">
        <f>'AM2_MPS(input)'!$E$9</f>
        <v>-</v>
      </c>
      <c r="E15" s="139" t="str">
        <f>'AM2_MPS(input)'!$E$10</f>
        <v>-</v>
      </c>
      <c r="F15" s="118">
        <f>'AM2_MPS(input)'!$E$15</f>
        <v>0.56640000000000001</v>
      </c>
      <c r="G15" s="107">
        <f>'AM2_MPS(input)'!$E$16</f>
        <v>0</v>
      </c>
      <c r="H15" s="107">
        <f>'AM2_MPS(input)'!$E$17</f>
        <v>0</v>
      </c>
      <c r="I15" s="141" t="str">
        <f>'AM2_MPS(input)'!$E$18</f>
        <v>-</v>
      </c>
      <c r="J15" s="119"/>
      <c r="K15" s="119"/>
      <c r="L15" s="119"/>
      <c r="M15" s="41"/>
      <c r="N15" s="120"/>
      <c r="O15" s="106" t="e">
        <f t="shared" si="1"/>
        <v>#DIV/0!</v>
      </c>
      <c r="P15" s="142" t="str">
        <f>'AM2_MPS(input)'!$E$25</f>
        <v>-</v>
      </c>
      <c r="Q15" s="143" t="str">
        <f>'AM2_MPS(input)'!$E$26</f>
        <v>-</v>
      </c>
      <c r="R15" s="144" t="str">
        <f>'AM2_MPS(input)'!$E$27</f>
        <v>-</v>
      </c>
      <c r="S15" s="121">
        <f t="shared" si="2"/>
        <v>0</v>
      </c>
      <c r="T15" s="121">
        <f t="shared" si="3"/>
        <v>0</v>
      </c>
      <c r="U15" s="117">
        <f t="shared" si="0"/>
        <v>0</v>
      </c>
    </row>
    <row r="16" spans="1:21" x14ac:dyDescent="0.15">
      <c r="A16" s="180"/>
      <c r="B16" s="130">
        <v>10</v>
      </c>
      <c r="C16" s="116"/>
      <c r="D16" s="138" t="str">
        <f>'AM2_MPS(input)'!$E$9</f>
        <v>-</v>
      </c>
      <c r="E16" s="139" t="str">
        <f>'AM2_MPS(input)'!$E$10</f>
        <v>-</v>
      </c>
      <c r="F16" s="118">
        <f>'AM2_MPS(input)'!$E$15</f>
        <v>0.56640000000000001</v>
      </c>
      <c r="G16" s="107">
        <f>'AM2_MPS(input)'!$E$16</f>
        <v>0</v>
      </c>
      <c r="H16" s="107">
        <f>'AM2_MPS(input)'!$E$17</f>
        <v>0</v>
      </c>
      <c r="I16" s="141" t="str">
        <f>'AM2_MPS(input)'!$E$18</f>
        <v>-</v>
      </c>
      <c r="J16" s="119"/>
      <c r="K16" s="119"/>
      <c r="L16" s="119"/>
      <c r="M16" s="41"/>
      <c r="N16" s="120"/>
      <c r="O16" s="106" t="e">
        <f t="shared" si="1"/>
        <v>#DIV/0!</v>
      </c>
      <c r="P16" s="142" t="str">
        <f>'AM2_MPS(input)'!$E$25</f>
        <v>-</v>
      </c>
      <c r="Q16" s="143" t="str">
        <f>'AM2_MPS(input)'!$E$26</f>
        <v>-</v>
      </c>
      <c r="R16" s="144" t="str">
        <f>'AM2_MPS(input)'!$E$27</f>
        <v>-</v>
      </c>
      <c r="S16" s="121">
        <f t="shared" si="2"/>
        <v>0</v>
      </c>
      <c r="T16" s="121">
        <f t="shared" si="3"/>
        <v>0</v>
      </c>
      <c r="U16" s="117">
        <f t="shared" si="0"/>
        <v>0</v>
      </c>
    </row>
    <row r="17" spans="1:21" x14ac:dyDescent="0.15">
      <c r="A17" s="180"/>
      <c r="B17" s="130">
        <v>11</v>
      </c>
      <c r="C17" s="116"/>
      <c r="D17" s="138" t="str">
        <f>'AM2_MPS(input)'!$E$9</f>
        <v>-</v>
      </c>
      <c r="E17" s="139" t="str">
        <f>'AM2_MPS(input)'!$E$10</f>
        <v>-</v>
      </c>
      <c r="F17" s="118">
        <f>'AM2_MPS(input)'!$E$15</f>
        <v>0.56640000000000001</v>
      </c>
      <c r="G17" s="107">
        <f>'AM2_MPS(input)'!$E$16</f>
        <v>0</v>
      </c>
      <c r="H17" s="107">
        <f>'AM2_MPS(input)'!$E$17</f>
        <v>0</v>
      </c>
      <c r="I17" s="141" t="str">
        <f>'AM2_MPS(input)'!$E$18</f>
        <v>-</v>
      </c>
      <c r="J17" s="119"/>
      <c r="K17" s="119"/>
      <c r="L17" s="119"/>
      <c r="M17" s="41"/>
      <c r="N17" s="120"/>
      <c r="O17" s="106" t="e">
        <f t="shared" si="1"/>
        <v>#DIV/0!</v>
      </c>
      <c r="P17" s="142" t="str">
        <f>'AM2_MPS(input)'!$E$25</f>
        <v>-</v>
      </c>
      <c r="Q17" s="143" t="str">
        <f>'AM2_MPS(input)'!$E$26</f>
        <v>-</v>
      </c>
      <c r="R17" s="144" t="str">
        <f>'AM2_MPS(input)'!$E$27</f>
        <v>-</v>
      </c>
      <c r="S17" s="121">
        <f t="shared" si="2"/>
        <v>0</v>
      </c>
      <c r="T17" s="121">
        <f t="shared" si="3"/>
        <v>0</v>
      </c>
      <c r="U17" s="117">
        <f t="shared" si="0"/>
        <v>0</v>
      </c>
    </row>
    <row r="18" spans="1:21" x14ac:dyDescent="0.15">
      <c r="A18" s="180"/>
      <c r="B18" s="130">
        <v>12</v>
      </c>
      <c r="C18" s="116"/>
      <c r="D18" s="138" t="str">
        <f>'AM2_MPS(input)'!$E$9</f>
        <v>-</v>
      </c>
      <c r="E18" s="139" t="str">
        <f>'AM2_MPS(input)'!$E$10</f>
        <v>-</v>
      </c>
      <c r="F18" s="118">
        <f>'AM2_MPS(input)'!$E$15</f>
        <v>0.56640000000000001</v>
      </c>
      <c r="G18" s="107">
        <f>'AM2_MPS(input)'!$E$16</f>
        <v>0</v>
      </c>
      <c r="H18" s="107">
        <f>'AM2_MPS(input)'!$E$17</f>
        <v>0</v>
      </c>
      <c r="I18" s="141" t="str">
        <f>'AM2_MPS(input)'!$E$18</f>
        <v>-</v>
      </c>
      <c r="J18" s="119"/>
      <c r="K18" s="119"/>
      <c r="L18" s="119"/>
      <c r="M18" s="41"/>
      <c r="N18" s="120"/>
      <c r="O18" s="106" t="e">
        <f t="shared" si="1"/>
        <v>#DIV/0!</v>
      </c>
      <c r="P18" s="142" t="str">
        <f>'AM2_MPS(input)'!$E$25</f>
        <v>-</v>
      </c>
      <c r="Q18" s="143" t="str">
        <f>'AM2_MPS(input)'!$E$26</f>
        <v>-</v>
      </c>
      <c r="R18" s="144" t="str">
        <f>'AM2_MPS(input)'!$E$27</f>
        <v>-</v>
      </c>
      <c r="S18" s="121">
        <f t="shared" si="2"/>
        <v>0</v>
      </c>
      <c r="T18" s="121">
        <f t="shared" si="3"/>
        <v>0</v>
      </c>
      <c r="U18" s="117">
        <f t="shared" si="0"/>
        <v>0</v>
      </c>
    </row>
    <row r="19" spans="1:21" x14ac:dyDescent="0.15">
      <c r="A19" s="180"/>
      <c r="B19" s="130">
        <v>13</v>
      </c>
      <c r="C19" s="116"/>
      <c r="D19" s="138" t="str">
        <f>'AM2_MPS(input)'!$E$9</f>
        <v>-</v>
      </c>
      <c r="E19" s="139" t="str">
        <f>'AM2_MPS(input)'!$E$10</f>
        <v>-</v>
      </c>
      <c r="F19" s="118">
        <f>'AM2_MPS(input)'!$E$15</f>
        <v>0.56640000000000001</v>
      </c>
      <c r="G19" s="107">
        <f>'AM2_MPS(input)'!$E$16</f>
        <v>0</v>
      </c>
      <c r="H19" s="107">
        <f>'AM2_MPS(input)'!$E$17</f>
        <v>0</v>
      </c>
      <c r="I19" s="141" t="str">
        <f>'AM2_MPS(input)'!$E$18</f>
        <v>-</v>
      </c>
      <c r="J19" s="119"/>
      <c r="K19" s="119"/>
      <c r="L19" s="119"/>
      <c r="M19" s="41"/>
      <c r="N19" s="120"/>
      <c r="O19" s="106" t="e">
        <f t="shared" si="1"/>
        <v>#DIV/0!</v>
      </c>
      <c r="P19" s="142" t="str">
        <f>'AM2_MPS(input)'!$E$25</f>
        <v>-</v>
      </c>
      <c r="Q19" s="143" t="str">
        <f>'AM2_MPS(input)'!$E$26</f>
        <v>-</v>
      </c>
      <c r="R19" s="144" t="str">
        <f>'AM2_MPS(input)'!$E$27</f>
        <v>-</v>
      </c>
      <c r="S19" s="121">
        <f t="shared" si="2"/>
        <v>0</v>
      </c>
      <c r="T19" s="121">
        <f t="shared" si="3"/>
        <v>0</v>
      </c>
      <c r="U19" s="117">
        <f t="shared" si="0"/>
        <v>0</v>
      </c>
    </row>
    <row r="20" spans="1:21" x14ac:dyDescent="0.15">
      <c r="A20" s="180"/>
      <c r="B20" s="130">
        <v>14</v>
      </c>
      <c r="C20" s="116"/>
      <c r="D20" s="138" t="str">
        <f>'AM2_MPS(input)'!$E$9</f>
        <v>-</v>
      </c>
      <c r="E20" s="139" t="str">
        <f>'AM2_MPS(input)'!$E$10</f>
        <v>-</v>
      </c>
      <c r="F20" s="118">
        <f>'AM2_MPS(input)'!$E$15</f>
        <v>0.56640000000000001</v>
      </c>
      <c r="G20" s="107">
        <f>'AM2_MPS(input)'!$E$16</f>
        <v>0</v>
      </c>
      <c r="H20" s="107">
        <f>'AM2_MPS(input)'!$E$17</f>
        <v>0</v>
      </c>
      <c r="I20" s="141" t="str">
        <f>'AM2_MPS(input)'!$E$18</f>
        <v>-</v>
      </c>
      <c r="J20" s="119"/>
      <c r="K20" s="119"/>
      <c r="L20" s="119"/>
      <c r="M20" s="41"/>
      <c r="N20" s="120"/>
      <c r="O20" s="106" t="e">
        <f t="shared" si="1"/>
        <v>#DIV/0!</v>
      </c>
      <c r="P20" s="142" t="str">
        <f>'AM2_MPS(input)'!$E$25</f>
        <v>-</v>
      </c>
      <c r="Q20" s="143" t="str">
        <f>'AM2_MPS(input)'!$E$26</f>
        <v>-</v>
      </c>
      <c r="R20" s="144" t="str">
        <f>'AM2_MPS(input)'!$E$27</f>
        <v>-</v>
      </c>
      <c r="S20" s="121">
        <f t="shared" si="2"/>
        <v>0</v>
      </c>
      <c r="T20" s="121">
        <f t="shared" si="3"/>
        <v>0</v>
      </c>
      <c r="U20" s="117">
        <f t="shared" si="0"/>
        <v>0</v>
      </c>
    </row>
    <row r="21" spans="1:21" x14ac:dyDescent="0.15">
      <c r="A21" s="180"/>
      <c r="B21" s="130">
        <v>15</v>
      </c>
      <c r="C21" s="116"/>
      <c r="D21" s="138" t="str">
        <f>'AM2_MPS(input)'!$E$9</f>
        <v>-</v>
      </c>
      <c r="E21" s="139" t="str">
        <f>'AM2_MPS(input)'!$E$10</f>
        <v>-</v>
      </c>
      <c r="F21" s="118">
        <f>'AM2_MPS(input)'!$E$15</f>
        <v>0.56640000000000001</v>
      </c>
      <c r="G21" s="107">
        <f>'AM2_MPS(input)'!$E$16</f>
        <v>0</v>
      </c>
      <c r="H21" s="107">
        <f>'AM2_MPS(input)'!$E$17</f>
        <v>0</v>
      </c>
      <c r="I21" s="141" t="str">
        <f>'AM2_MPS(input)'!$E$18</f>
        <v>-</v>
      </c>
      <c r="J21" s="119"/>
      <c r="K21" s="119"/>
      <c r="L21" s="119"/>
      <c r="M21" s="41"/>
      <c r="N21" s="120"/>
      <c r="O21" s="106" t="e">
        <f t="shared" si="1"/>
        <v>#DIV/0!</v>
      </c>
      <c r="P21" s="142" t="str">
        <f>'AM2_MPS(input)'!$E$25</f>
        <v>-</v>
      </c>
      <c r="Q21" s="143" t="str">
        <f>'AM2_MPS(input)'!$E$26</f>
        <v>-</v>
      </c>
      <c r="R21" s="144" t="str">
        <f>'AM2_MPS(input)'!$E$27</f>
        <v>-</v>
      </c>
      <c r="S21" s="121">
        <f t="shared" si="2"/>
        <v>0</v>
      </c>
      <c r="T21" s="121">
        <f t="shared" si="3"/>
        <v>0</v>
      </c>
      <c r="U21" s="117">
        <f t="shared" si="0"/>
        <v>0</v>
      </c>
    </row>
    <row r="22" spans="1:21" x14ac:dyDescent="0.15">
      <c r="A22" s="180"/>
      <c r="B22" s="130">
        <v>16</v>
      </c>
      <c r="C22" s="116"/>
      <c r="D22" s="138" t="str">
        <f>'AM2_MPS(input)'!$E$9</f>
        <v>-</v>
      </c>
      <c r="E22" s="139" t="str">
        <f>'AM2_MPS(input)'!$E$10</f>
        <v>-</v>
      </c>
      <c r="F22" s="118">
        <f>'AM2_MPS(input)'!$E$15</f>
        <v>0.56640000000000001</v>
      </c>
      <c r="G22" s="107">
        <f>'AM2_MPS(input)'!$E$16</f>
        <v>0</v>
      </c>
      <c r="H22" s="107">
        <f>'AM2_MPS(input)'!$E$17</f>
        <v>0</v>
      </c>
      <c r="I22" s="141" t="str">
        <f>'AM2_MPS(input)'!$E$18</f>
        <v>-</v>
      </c>
      <c r="J22" s="119"/>
      <c r="K22" s="119"/>
      <c r="L22" s="119"/>
      <c r="M22" s="41"/>
      <c r="N22" s="120"/>
      <c r="O22" s="106" t="e">
        <f t="shared" si="1"/>
        <v>#DIV/0!</v>
      </c>
      <c r="P22" s="142" t="str">
        <f>'AM2_MPS(input)'!$E$25</f>
        <v>-</v>
      </c>
      <c r="Q22" s="143" t="str">
        <f>'AM2_MPS(input)'!$E$26</f>
        <v>-</v>
      </c>
      <c r="R22" s="144" t="str">
        <f>'AM2_MPS(input)'!$E$27</f>
        <v>-</v>
      </c>
      <c r="S22" s="121">
        <f t="shared" si="2"/>
        <v>0</v>
      </c>
      <c r="T22" s="121">
        <f t="shared" si="3"/>
        <v>0</v>
      </c>
      <c r="U22" s="117">
        <f t="shared" si="0"/>
        <v>0</v>
      </c>
    </row>
    <row r="23" spans="1:21" x14ac:dyDescent="0.15">
      <c r="A23" s="180"/>
      <c r="B23" s="130">
        <v>17</v>
      </c>
      <c r="C23" s="116"/>
      <c r="D23" s="138" t="str">
        <f>'AM2_MPS(input)'!$E$9</f>
        <v>-</v>
      </c>
      <c r="E23" s="139" t="str">
        <f>'AM2_MPS(input)'!$E$10</f>
        <v>-</v>
      </c>
      <c r="F23" s="118">
        <f>'AM2_MPS(input)'!$E$15</f>
        <v>0.56640000000000001</v>
      </c>
      <c r="G23" s="107">
        <f>'AM2_MPS(input)'!$E$16</f>
        <v>0</v>
      </c>
      <c r="H23" s="107">
        <f>'AM2_MPS(input)'!$E$17</f>
        <v>0</v>
      </c>
      <c r="I23" s="141" t="str">
        <f>'AM2_MPS(input)'!$E$18</f>
        <v>-</v>
      </c>
      <c r="J23" s="119"/>
      <c r="K23" s="119"/>
      <c r="L23" s="119"/>
      <c r="M23" s="41"/>
      <c r="N23" s="120"/>
      <c r="O23" s="106" t="e">
        <f t="shared" si="1"/>
        <v>#DIV/0!</v>
      </c>
      <c r="P23" s="142" t="str">
        <f>'AM2_MPS(input)'!$E$25</f>
        <v>-</v>
      </c>
      <c r="Q23" s="143" t="str">
        <f>'AM2_MPS(input)'!$E$26</f>
        <v>-</v>
      </c>
      <c r="R23" s="144" t="str">
        <f>'AM2_MPS(input)'!$E$27</f>
        <v>-</v>
      </c>
      <c r="S23" s="121">
        <f t="shared" si="2"/>
        <v>0</v>
      </c>
      <c r="T23" s="121">
        <f t="shared" si="3"/>
        <v>0</v>
      </c>
      <c r="U23" s="117">
        <f t="shared" si="0"/>
        <v>0</v>
      </c>
    </row>
    <row r="24" spans="1:21" x14ac:dyDescent="0.15">
      <c r="A24" s="180"/>
      <c r="B24" s="130">
        <v>18</v>
      </c>
      <c r="C24" s="116"/>
      <c r="D24" s="138" t="str">
        <f>'AM2_MPS(input)'!$E$9</f>
        <v>-</v>
      </c>
      <c r="E24" s="139" t="str">
        <f>'AM2_MPS(input)'!$E$10</f>
        <v>-</v>
      </c>
      <c r="F24" s="118">
        <f>'AM2_MPS(input)'!$E$15</f>
        <v>0.56640000000000001</v>
      </c>
      <c r="G24" s="107">
        <f>'AM2_MPS(input)'!$E$16</f>
        <v>0</v>
      </c>
      <c r="H24" s="107">
        <f>'AM2_MPS(input)'!$E$17</f>
        <v>0</v>
      </c>
      <c r="I24" s="141" t="str">
        <f>'AM2_MPS(input)'!$E$18</f>
        <v>-</v>
      </c>
      <c r="J24" s="119"/>
      <c r="K24" s="119"/>
      <c r="L24" s="119"/>
      <c r="M24" s="41"/>
      <c r="N24" s="120"/>
      <c r="O24" s="106" t="e">
        <f t="shared" si="1"/>
        <v>#DIV/0!</v>
      </c>
      <c r="P24" s="142" t="str">
        <f>'AM2_MPS(input)'!$E$25</f>
        <v>-</v>
      </c>
      <c r="Q24" s="143" t="str">
        <f>'AM2_MPS(input)'!$E$26</f>
        <v>-</v>
      </c>
      <c r="R24" s="144" t="str">
        <f>'AM2_MPS(input)'!$E$27</f>
        <v>-</v>
      </c>
      <c r="S24" s="121">
        <f t="shared" si="2"/>
        <v>0</v>
      </c>
      <c r="T24" s="121">
        <f t="shared" si="3"/>
        <v>0</v>
      </c>
      <c r="U24" s="117">
        <f t="shared" si="0"/>
        <v>0</v>
      </c>
    </row>
    <row r="25" spans="1:21" x14ac:dyDescent="0.15">
      <c r="A25" s="180"/>
      <c r="B25" s="130">
        <v>19</v>
      </c>
      <c r="C25" s="116"/>
      <c r="D25" s="138" t="str">
        <f>'AM2_MPS(input)'!$E$9</f>
        <v>-</v>
      </c>
      <c r="E25" s="139" t="str">
        <f>'AM2_MPS(input)'!$E$10</f>
        <v>-</v>
      </c>
      <c r="F25" s="118">
        <f>'AM2_MPS(input)'!$E$15</f>
        <v>0.56640000000000001</v>
      </c>
      <c r="G25" s="107">
        <f>'AM2_MPS(input)'!$E$16</f>
        <v>0</v>
      </c>
      <c r="H25" s="107">
        <f>'AM2_MPS(input)'!$E$17</f>
        <v>0</v>
      </c>
      <c r="I25" s="141" t="str">
        <f>'AM2_MPS(input)'!$E$18</f>
        <v>-</v>
      </c>
      <c r="J25" s="119"/>
      <c r="K25" s="119"/>
      <c r="L25" s="119"/>
      <c r="M25" s="41"/>
      <c r="N25" s="120"/>
      <c r="O25" s="106" t="e">
        <f t="shared" si="1"/>
        <v>#DIV/0!</v>
      </c>
      <c r="P25" s="142" t="str">
        <f>'AM2_MPS(input)'!$E$25</f>
        <v>-</v>
      </c>
      <c r="Q25" s="143" t="str">
        <f>'AM2_MPS(input)'!$E$26</f>
        <v>-</v>
      </c>
      <c r="R25" s="144" t="str">
        <f>'AM2_MPS(input)'!$E$27</f>
        <v>-</v>
      </c>
      <c r="S25" s="121">
        <f t="shared" si="2"/>
        <v>0</v>
      </c>
      <c r="T25" s="121">
        <f t="shared" si="3"/>
        <v>0</v>
      </c>
      <c r="U25" s="117">
        <f t="shared" si="0"/>
        <v>0</v>
      </c>
    </row>
    <row r="26" spans="1:21" x14ac:dyDescent="0.15">
      <c r="A26" s="180"/>
      <c r="B26" s="130">
        <v>20</v>
      </c>
      <c r="C26" s="116"/>
      <c r="D26" s="138" t="str">
        <f>'AM2_MPS(input)'!$E$9</f>
        <v>-</v>
      </c>
      <c r="E26" s="139" t="str">
        <f>'AM2_MPS(input)'!$E$10</f>
        <v>-</v>
      </c>
      <c r="F26" s="118">
        <f>'AM2_MPS(input)'!$E$15</f>
        <v>0.56640000000000001</v>
      </c>
      <c r="G26" s="107">
        <f>'AM2_MPS(input)'!$E$16</f>
        <v>0</v>
      </c>
      <c r="H26" s="107">
        <f>'AM2_MPS(input)'!$E$17</f>
        <v>0</v>
      </c>
      <c r="I26" s="141" t="str">
        <f>'AM2_MPS(input)'!$E$18</f>
        <v>-</v>
      </c>
      <c r="J26" s="119"/>
      <c r="K26" s="119"/>
      <c r="L26" s="119"/>
      <c r="M26" s="41"/>
      <c r="N26" s="120"/>
      <c r="O26" s="106" t="e">
        <f>$K26*(293/$M26)*((0.801/0.101)^((1.4-1)/($N26*1.4))-1)/((($L26+0.101)/0.101)^((1.4-1)/($N26*1.4))-1)</f>
        <v>#DIV/0!</v>
      </c>
      <c r="P26" s="142" t="str">
        <f>'AM2_MPS(input)'!$E$25</f>
        <v>-</v>
      </c>
      <c r="Q26" s="143" t="str">
        <f>'AM2_MPS(input)'!$E$26</f>
        <v>-</v>
      </c>
      <c r="R26" s="144" t="str">
        <f>'AM2_MPS(input)'!$E$27</f>
        <v>-</v>
      </c>
      <c r="S26" s="121">
        <f t="shared" si="2"/>
        <v>0</v>
      </c>
      <c r="T26" s="121">
        <f t="shared" si="3"/>
        <v>0</v>
      </c>
      <c r="U26" s="117">
        <f t="shared" si="0"/>
        <v>0</v>
      </c>
    </row>
    <row r="27" spans="1:21" ht="15" x14ac:dyDescent="0.15">
      <c r="A27" s="180"/>
      <c r="B27" s="84" t="s">
        <v>63</v>
      </c>
      <c r="C27" s="140" t="s">
        <v>62</v>
      </c>
      <c r="D27" s="140" t="s">
        <v>62</v>
      </c>
      <c r="E27" s="140" t="s">
        <v>62</v>
      </c>
      <c r="F27" s="140" t="s">
        <v>62</v>
      </c>
      <c r="G27" s="140" t="s">
        <v>62</v>
      </c>
      <c r="H27" s="140" t="s">
        <v>62</v>
      </c>
      <c r="I27" s="140" t="s">
        <v>62</v>
      </c>
      <c r="J27" s="140" t="s">
        <v>62</v>
      </c>
      <c r="K27" s="140" t="s">
        <v>62</v>
      </c>
      <c r="L27" s="140" t="s">
        <v>62</v>
      </c>
      <c r="M27" s="140" t="s">
        <v>62</v>
      </c>
      <c r="N27" s="140" t="s">
        <v>62</v>
      </c>
      <c r="O27" s="140" t="s">
        <v>62</v>
      </c>
      <c r="P27" s="140" t="s">
        <v>62</v>
      </c>
      <c r="Q27" s="140" t="s">
        <v>62</v>
      </c>
      <c r="R27" s="140" t="s">
        <v>62</v>
      </c>
      <c r="S27" s="122">
        <f>SUMIF($S7:$S26,"&gt;0",$S7:$S26)</f>
        <v>731.12494507235067</v>
      </c>
      <c r="T27" s="122">
        <f>SUMIF($T7:$T26,"&gt;0",$T7:$T26)</f>
        <v>679.68000000000006</v>
      </c>
      <c r="U27" s="122">
        <f>SUMIF($U7:$U26,"&gt;0",$U7:$U26)</f>
        <v>51.444945072350606</v>
      </c>
    </row>
    <row r="31" spans="1:21" ht="13.9" customHeight="1" x14ac:dyDescent="0.15"/>
  </sheetData>
  <sheetProtection password="C763" sheet="1" objects="1" scenarios="1" formatCells="0" formatRows="0"/>
  <mergeCells count="4">
    <mergeCell ref="C3:E3"/>
    <mergeCell ref="F3:R3"/>
    <mergeCell ref="S3:U3"/>
    <mergeCell ref="A7:A27"/>
  </mergeCells>
  <phoneticPr fontId="18"/>
  <dataValidations count="1">
    <dataValidation type="list" errorStyle="warning" allowBlank="1" showInputMessage="1" showErrorMessage="1" sqref="J7:J26">
      <formula1>SP_RE_sc_i</formula1>
    </dataValidation>
  </dataValidations>
  <printOptions horizontalCentered="1"/>
  <pageMargins left="0.70866141732283472" right="0.70866141732283472" top="0.74803149606299213" bottom="0.74803149606299213" header="0.31496062992125984" footer="0.31496062992125984"/>
  <pageSetup paperSize="9" scale="46"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K24"/>
  <sheetViews>
    <sheetView showGridLines="0" view="pageBreakPreview" zoomScale="80" zoomScaleNormal="100" zoomScaleSheetLayoutView="80" workbookViewId="0"/>
  </sheetViews>
  <sheetFormatPr defaultColWidth="9" defaultRowHeight="14.25" x14ac:dyDescent="0.15"/>
  <cols>
    <col min="1" max="2" width="2.625" style="1" customWidth="1"/>
    <col min="3" max="4" width="3.625" style="1" customWidth="1"/>
    <col min="5" max="5" width="47.125" style="1" customWidth="1"/>
    <col min="6" max="7" width="12.625" style="1" customWidth="1"/>
    <col min="8" max="8" width="10.625" style="1" customWidth="1"/>
    <col min="9" max="9" width="11.875" style="5" customWidth="1"/>
    <col min="10" max="16384" width="9" style="1"/>
  </cols>
  <sheetData>
    <row r="1" spans="1:11" ht="18" customHeight="1" x14ac:dyDescent="0.15">
      <c r="I1" s="11" t="str">
        <f>'AM2_MPS(input)'!K1</f>
        <v>Monitoring Spreadsheet: JCM_TH_AM002_ver02.0</v>
      </c>
    </row>
    <row r="2" spans="1:11" ht="18" customHeight="1" x14ac:dyDescent="0.15">
      <c r="I2" s="11" t="str">
        <f>'AM2_MPS(input)'!K2</f>
        <v>Reference Number: TH004</v>
      </c>
    </row>
    <row r="3" spans="1:11" ht="27.75" customHeight="1" x14ac:dyDescent="0.15">
      <c r="A3" s="181" t="s">
        <v>126</v>
      </c>
      <c r="B3" s="181"/>
      <c r="C3" s="181"/>
      <c r="D3" s="181"/>
      <c r="E3" s="181"/>
      <c r="F3" s="181"/>
      <c r="G3" s="181"/>
      <c r="H3" s="181"/>
      <c r="I3" s="181"/>
    </row>
    <row r="4" spans="1:11" ht="11.25" customHeight="1" x14ac:dyDescent="0.15"/>
    <row r="5" spans="1:11" ht="18.75" customHeight="1" thickBot="1" x14ac:dyDescent="0.2">
      <c r="A5" s="21" t="s">
        <v>2</v>
      </c>
      <c r="B5" s="12"/>
      <c r="C5" s="12"/>
      <c r="D5" s="12"/>
      <c r="E5" s="13"/>
      <c r="F5" s="14" t="s">
        <v>6</v>
      </c>
      <c r="G5" s="39" t="s">
        <v>0</v>
      </c>
      <c r="H5" s="14" t="s">
        <v>1</v>
      </c>
      <c r="I5" s="15" t="s">
        <v>7</v>
      </c>
    </row>
    <row r="6" spans="1:11" ht="18.75" customHeight="1" thickBot="1" x14ac:dyDescent="0.2">
      <c r="A6" s="22"/>
      <c r="B6" s="16" t="s">
        <v>36</v>
      </c>
      <c r="C6" s="16"/>
      <c r="D6" s="16"/>
      <c r="E6" s="16"/>
      <c r="F6" s="37" t="s">
        <v>79</v>
      </c>
      <c r="G6" s="126">
        <f>G10-G13</f>
        <v>51.444945072350606</v>
      </c>
      <c r="H6" s="38" t="s">
        <v>39</v>
      </c>
      <c r="I6" s="18" t="s">
        <v>40</v>
      </c>
    </row>
    <row r="7" spans="1:11" ht="18.75" customHeight="1" x14ac:dyDescent="0.15">
      <c r="A7" s="21" t="s">
        <v>3</v>
      </c>
      <c r="B7" s="12"/>
      <c r="C7" s="12"/>
      <c r="D7" s="12"/>
      <c r="E7" s="13"/>
      <c r="F7" s="13"/>
      <c r="G7" s="40"/>
      <c r="H7" s="13"/>
      <c r="I7" s="14"/>
      <c r="J7" s="10"/>
      <c r="K7" s="10"/>
    </row>
    <row r="8" spans="1:11" ht="18.75" customHeight="1" x14ac:dyDescent="0.15">
      <c r="A8" s="23"/>
      <c r="B8" s="182" t="s">
        <v>80</v>
      </c>
      <c r="C8" s="183"/>
      <c r="D8" s="183"/>
      <c r="E8" s="184"/>
      <c r="F8" s="19" t="s">
        <v>80</v>
      </c>
      <c r="G8" s="18" t="s">
        <v>80</v>
      </c>
      <c r="H8" s="18" t="s">
        <v>80</v>
      </c>
      <c r="I8" s="19" t="s">
        <v>80</v>
      </c>
    </row>
    <row r="9" spans="1:11" ht="18.75" customHeight="1" thickBot="1" x14ac:dyDescent="0.2">
      <c r="A9" s="21" t="s">
        <v>4</v>
      </c>
      <c r="B9" s="13"/>
      <c r="C9" s="12"/>
      <c r="D9" s="14"/>
      <c r="E9" s="14"/>
      <c r="F9" s="14"/>
      <c r="G9" s="21"/>
      <c r="H9" s="13"/>
      <c r="I9" s="14"/>
    </row>
    <row r="10" spans="1:11" ht="18.75" customHeight="1" thickBot="1" x14ac:dyDescent="0.2">
      <c r="A10" s="23"/>
      <c r="B10" s="27" t="s">
        <v>37</v>
      </c>
      <c r="C10" s="16"/>
      <c r="D10" s="16"/>
      <c r="E10" s="16"/>
      <c r="F10" s="37" t="s">
        <v>79</v>
      </c>
      <c r="G10" s="126">
        <f>G11</f>
        <v>731.12494507235067</v>
      </c>
      <c r="H10" s="38" t="s">
        <v>39</v>
      </c>
      <c r="I10" s="19" t="s">
        <v>41</v>
      </c>
    </row>
    <row r="11" spans="1:11" ht="18.75" customHeight="1" x14ac:dyDescent="0.15">
      <c r="A11" s="23"/>
      <c r="B11" s="25"/>
      <c r="C11" s="28" t="s">
        <v>77</v>
      </c>
      <c r="D11" s="31"/>
      <c r="E11" s="32"/>
      <c r="F11" s="19" t="s">
        <v>79</v>
      </c>
      <c r="G11" s="127">
        <f>'AM2_MPS(input_separate)'!S27</f>
        <v>731.12494507235067</v>
      </c>
      <c r="H11" s="17" t="s">
        <v>39</v>
      </c>
      <c r="I11" s="19" t="s">
        <v>41</v>
      </c>
    </row>
    <row r="12" spans="1:11" ht="18.75" customHeight="1" thickBot="1" x14ac:dyDescent="0.2">
      <c r="A12" s="21" t="s">
        <v>5</v>
      </c>
      <c r="B12" s="12"/>
      <c r="C12" s="12"/>
      <c r="D12" s="12"/>
      <c r="E12" s="13"/>
      <c r="F12" s="14"/>
      <c r="G12" s="21"/>
      <c r="H12" s="13"/>
      <c r="I12" s="14"/>
    </row>
    <row r="13" spans="1:11" ht="18.75" customHeight="1" thickBot="1" x14ac:dyDescent="0.2">
      <c r="A13" s="23"/>
      <c r="B13" s="24" t="s">
        <v>38</v>
      </c>
      <c r="C13" s="20"/>
      <c r="D13" s="20"/>
      <c r="E13" s="20"/>
      <c r="F13" s="37" t="s">
        <v>79</v>
      </c>
      <c r="G13" s="126">
        <f>G14</f>
        <v>679.68000000000006</v>
      </c>
      <c r="H13" s="38" t="s">
        <v>39</v>
      </c>
      <c r="I13" s="19" t="s">
        <v>42</v>
      </c>
    </row>
    <row r="14" spans="1:11" ht="18.75" customHeight="1" x14ac:dyDescent="0.15">
      <c r="A14" s="22"/>
      <c r="B14" s="26"/>
      <c r="C14" s="28" t="s">
        <v>78</v>
      </c>
      <c r="D14" s="30"/>
      <c r="E14" s="29"/>
      <c r="F14" s="19" t="s">
        <v>79</v>
      </c>
      <c r="G14" s="127">
        <f>'AM2_MPS(input_separate)'!T27</f>
        <v>679.68000000000006</v>
      </c>
      <c r="H14" s="17" t="s">
        <v>39</v>
      </c>
      <c r="I14" s="19" t="s">
        <v>42</v>
      </c>
    </row>
    <row r="15" spans="1:11" x14ac:dyDescent="0.15">
      <c r="A15" s="2"/>
      <c r="B15" s="2"/>
      <c r="C15" s="7"/>
      <c r="D15" s="2"/>
      <c r="E15" s="7"/>
      <c r="F15" s="9"/>
      <c r="G15" s="8"/>
      <c r="H15" s="8"/>
      <c r="I15" s="6"/>
    </row>
    <row r="16" spans="1:11" ht="21.75" customHeight="1" x14ac:dyDescent="0.15">
      <c r="E16" s="2" t="s">
        <v>8</v>
      </c>
      <c r="F16" s="4"/>
    </row>
    <row r="17" spans="5:8" ht="18" customHeight="1" x14ac:dyDescent="0.15">
      <c r="E17" s="36" t="s">
        <v>83</v>
      </c>
      <c r="F17" s="111">
        <v>5.73</v>
      </c>
      <c r="G17" s="33" t="s">
        <v>80</v>
      </c>
      <c r="H17" s="3"/>
    </row>
    <row r="18" spans="5:8" ht="18" customHeight="1" x14ac:dyDescent="0.15">
      <c r="E18" s="36" t="s">
        <v>84</v>
      </c>
      <c r="F18" s="111">
        <v>6</v>
      </c>
      <c r="G18" s="33" t="s">
        <v>80</v>
      </c>
      <c r="H18" s="3"/>
    </row>
    <row r="19" spans="5:8" ht="18" customHeight="1" x14ac:dyDescent="0.15">
      <c r="E19" s="36" t="s">
        <v>85</v>
      </c>
      <c r="F19" s="111">
        <v>5.67</v>
      </c>
      <c r="G19" s="33" t="s">
        <v>80</v>
      </c>
      <c r="H19" s="2"/>
    </row>
    <row r="20" spans="5:8" ht="18" customHeight="1" x14ac:dyDescent="0.15">
      <c r="E20" s="36" t="s">
        <v>86</v>
      </c>
      <c r="F20" s="111">
        <v>5.84</v>
      </c>
      <c r="G20" s="33" t="s">
        <v>80</v>
      </c>
      <c r="H20" s="2"/>
    </row>
    <row r="21" spans="5:8" ht="18" customHeight="1" x14ac:dyDescent="0.15">
      <c r="E21" s="36" t="s">
        <v>87</v>
      </c>
      <c r="F21" s="111">
        <v>6.14</v>
      </c>
      <c r="G21" s="33" t="s">
        <v>80</v>
      </c>
      <c r="H21" s="2"/>
    </row>
    <row r="22" spans="5:8" ht="18" customHeight="1" x14ac:dyDescent="0.15">
      <c r="E22" s="36" t="s">
        <v>88</v>
      </c>
      <c r="F22" s="111">
        <v>5.65</v>
      </c>
      <c r="G22" s="33" t="s">
        <v>80</v>
      </c>
      <c r="H22" s="2"/>
    </row>
    <row r="23" spans="5:8" ht="18" customHeight="1" x14ac:dyDescent="0.15">
      <c r="E23" s="36" t="s">
        <v>89</v>
      </c>
      <c r="F23" s="111">
        <v>5.49</v>
      </c>
      <c r="G23" s="33" t="s">
        <v>80</v>
      </c>
      <c r="H23" s="2"/>
    </row>
    <row r="24" spans="5:8" s="5" customFormat="1" x14ac:dyDescent="0.15">
      <c r="E24" s="2"/>
      <c r="F24" s="2"/>
      <c r="G24" s="2"/>
      <c r="H24" s="2"/>
    </row>
  </sheetData>
  <sheetProtection password="C763" sheet="1" objects="1" scenarios="1"/>
  <mergeCells count="2">
    <mergeCell ref="A3:I3"/>
    <mergeCell ref="B8:E8"/>
  </mergeCells>
  <phoneticPr fontId="2"/>
  <printOptions horizontalCentered="1"/>
  <pageMargins left="0.70866141732283472" right="0.70866141732283472" top="0.74803149606299213" bottom="0.74803149606299213" header="0.31496062992125984" footer="0.31496062992125984"/>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C12"/>
  <sheetViews>
    <sheetView showGridLines="0" view="pageBreakPreview" zoomScale="80" zoomScaleNormal="80" zoomScaleSheetLayoutView="80" workbookViewId="0"/>
  </sheetViews>
  <sheetFormatPr defaultColWidth="9" defaultRowHeight="13.5" x14ac:dyDescent="0.15"/>
  <cols>
    <col min="1" max="1" width="3.625" style="66" customWidth="1"/>
    <col min="2" max="2" width="36.375" style="66" customWidth="1"/>
    <col min="3" max="3" width="49.125" style="66" customWidth="1"/>
    <col min="4" max="16384" width="9" style="66"/>
  </cols>
  <sheetData>
    <row r="1" spans="1:3" ht="18" customHeight="1" x14ac:dyDescent="0.15">
      <c r="C1" s="67" t="str">
        <f>'AM2_MPS(input)'!K1</f>
        <v>Monitoring Spreadsheet: JCM_TH_AM002_ver02.0</v>
      </c>
    </row>
    <row r="2" spans="1:3" ht="18" customHeight="1" x14ac:dyDescent="0.15">
      <c r="C2" s="67" t="str">
        <f>'AM2_MPS(input)'!K2</f>
        <v>Reference Number: TH004</v>
      </c>
    </row>
    <row r="3" spans="1:3" ht="24.75" customHeight="1" x14ac:dyDescent="0.15">
      <c r="A3" s="185" t="s">
        <v>161</v>
      </c>
      <c r="B3" s="185"/>
      <c r="C3" s="185"/>
    </row>
    <row r="5" spans="1:3" ht="21" customHeight="1" x14ac:dyDescent="0.15">
      <c r="B5" s="68" t="s">
        <v>162</v>
      </c>
      <c r="C5" s="68" t="s">
        <v>163</v>
      </c>
    </row>
    <row r="6" spans="1:3" ht="54.75" customHeight="1" x14ac:dyDescent="0.15">
      <c r="B6" s="65" t="s">
        <v>192</v>
      </c>
      <c r="C6" s="65" t="s">
        <v>193</v>
      </c>
    </row>
    <row r="7" spans="1:3" ht="54.75" customHeight="1" x14ac:dyDescent="0.15">
      <c r="B7" s="65" t="s">
        <v>194</v>
      </c>
      <c r="C7" s="65" t="s">
        <v>222</v>
      </c>
    </row>
    <row r="8" spans="1:3" ht="54.75" customHeight="1" x14ac:dyDescent="0.15">
      <c r="B8" s="65" t="s">
        <v>195</v>
      </c>
      <c r="C8" s="65" t="s">
        <v>196</v>
      </c>
    </row>
    <row r="9" spans="1:3" ht="54.75" customHeight="1" x14ac:dyDescent="0.15">
      <c r="B9" s="65" t="s">
        <v>218</v>
      </c>
      <c r="C9" s="65" t="s">
        <v>219</v>
      </c>
    </row>
    <row r="10" spans="1:3" ht="54.75" customHeight="1" x14ac:dyDescent="0.15">
      <c r="B10" s="65"/>
      <c r="C10" s="65"/>
    </row>
    <row r="11" spans="1:3" ht="54.75" customHeight="1" x14ac:dyDescent="0.15">
      <c r="B11" s="65"/>
      <c r="C11" s="65"/>
    </row>
    <row r="12" spans="1:3" ht="54.75" customHeight="1" x14ac:dyDescent="0.15">
      <c r="B12" s="65"/>
      <c r="C12" s="65"/>
    </row>
  </sheetData>
  <sheetProtection password="C763" sheet="1" objects="1" scenarios="1" formatCells="0" formatRows="0" insertRows="0"/>
  <mergeCells count="1">
    <mergeCell ref="A3:C3"/>
  </mergeCells>
  <phoneticPr fontId="18"/>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A1:L36"/>
  <sheetViews>
    <sheetView showGridLines="0" view="pageBreakPreview" zoomScale="70" zoomScaleNormal="60" zoomScaleSheetLayoutView="70" workbookViewId="0"/>
  </sheetViews>
  <sheetFormatPr defaultColWidth="9" defaultRowHeight="14.25" x14ac:dyDescent="0.15"/>
  <cols>
    <col min="1" max="1" width="2.625" style="85" customWidth="1"/>
    <col min="2" max="2" width="11.625" style="85" customWidth="1"/>
    <col min="3" max="3" width="12.75" style="85" customWidth="1"/>
    <col min="4" max="4" width="12.375" style="85" customWidth="1"/>
    <col min="5" max="5" width="28.25" style="85" customWidth="1"/>
    <col min="6" max="6" width="10.625" style="85" customWidth="1"/>
    <col min="7" max="8" width="11.625" style="85" customWidth="1"/>
    <col min="9" max="9" width="11.5" style="85" customWidth="1"/>
    <col min="10" max="10" width="63.125" style="85" customWidth="1"/>
    <col min="11" max="11" width="12.625" style="85" customWidth="1"/>
    <col min="12" max="12" width="11.625" style="85" customWidth="1"/>
    <col min="13" max="16384" width="9" style="85"/>
  </cols>
  <sheetData>
    <row r="1" spans="1:12" ht="18" customHeight="1" x14ac:dyDescent="0.15">
      <c r="L1" s="86" t="str">
        <f>'AM2_MPS(input)'!K1</f>
        <v>Monitoring Spreadsheet: JCM_TH_AM002_ver02.0</v>
      </c>
    </row>
    <row r="2" spans="1:12" ht="18" customHeight="1" x14ac:dyDescent="0.15">
      <c r="L2" s="86" t="str">
        <f>'AM2_MPS(input)'!K2</f>
        <v>Reference Number: TH004</v>
      </c>
    </row>
    <row r="3" spans="1:12" ht="27.75" customHeight="1" x14ac:dyDescent="0.15">
      <c r="A3" s="104" t="s">
        <v>172</v>
      </c>
      <c r="B3" s="104"/>
      <c r="C3" s="88"/>
      <c r="D3" s="88"/>
      <c r="E3" s="88"/>
      <c r="F3" s="88"/>
      <c r="G3" s="88"/>
      <c r="H3" s="88"/>
      <c r="I3" s="88"/>
      <c r="J3" s="88"/>
      <c r="K3" s="88"/>
      <c r="L3" s="89"/>
    </row>
    <row r="5" spans="1:12" ht="15" customHeight="1" x14ac:dyDescent="0.15">
      <c r="A5" s="90" t="s">
        <v>174</v>
      </c>
      <c r="B5" s="90"/>
      <c r="C5" s="90"/>
    </row>
    <row r="6" spans="1:12" ht="15" customHeight="1" x14ac:dyDescent="0.15">
      <c r="A6" s="90"/>
      <c r="B6" s="103" t="s">
        <v>10</v>
      </c>
      <c r="C6" s="103" t="s">
        <v>11</v>
      </c>
      <c r="D6" s="103" t="s">
        <v>12</v>
      </c>
      <c r="E6" s="103" t="s">
        <v>13</v>
      </c>
      <c r="F6" s="103" t="s">
        <v>14</v>
      </c>
      <c r="G6" s="103" t="s">
        <v>15</v>
      </c>
      <c r="H6" s="103" t="s">
        <v>16</v>
      </c>
      <c r="I6" s="103" t="s">
        <v>17</v>
      </c>
      <c r="J6" s="103" t="s">
        <v>18</v>
      </c>
      <c r="K6" s="103" t="s">
        <v>19</v>
      </c>
      <c r="L6" s="103" t="s">
        <v>164</v>
      </c>
    </row>
    <row r="7" spans="1:12" s="92" customFormat="1" ht="34.5" customHeight="1" x14ac:dyDescent="0.15">
      <c r="B7" s="103" t="s">
        <v>178</v>
      </c>
      <c r="C7" s="103" t="s">
        <v>20</v>
      </c>
      <c r="D7" s="103" t="s">
        <v>21</v>
      </c>
      <c r="E7" s="103" t="s">
        <v>22</v>
      </c>
      <c r="F7" s="103" t="s">
        <v>177</v>
      </c>
      <c r="G7" s="103" t="s">
        <v>1</v>
      </c>
      <c r="H7" s="103" t="s">
        <v>25</v>
      </c>
      <c r="I7" s="103" t="s">
        <v>26</v>
      </c>
      <c r="J7" s="103" t="s">
        <v>27</v>
      </c>
      <c r="K7" s="103" t="s">
        <v>28</v>
      </c>
      <c r="L7" s="103" t="s">
        <v>29</v>
      </c>
    </row>
    <row r="8" spans="1:12" ht="250.15" customHeight="1" x14ac:dyDescent="0.15">
      <c r="B8" s="109"/>
      <c r="C8" s="108" t="s">
        <v>43</v>
      </c>
      <c r="D8" s="102" t="s">
        <v>93</v>
      </c>
      <c r="E8" s="102" t="s">
        <v>166</v>
      </c>
      <c r="F8" s="94" t="s">
        <v>44</v>
      </c>
      <c r="G8" s="82" t="s">
        <v>45</v>
      </c>
      <c r="H8" s="34" t="s">
        <v>34</v>
      </c>
      <c r="I8" s="34" t="s">
        <v>47</v>
      </c>
      <c r="J8" s="35" t="s">
        <v>223</v>
      </c>
      <c r="K8" s="35" t="s">
        <v>48</v>
      </c>
      <c r="L8" s="128" t="s">
        <v>191</v>
      </c>
    </row>
    <row r="9" spans="1:12" ht="68.25" customHeight="1" x14ac:dyDescent="0.15">
      <c r="B9" s="152"/>
      <c r="C9" s="108" t="s">
        <v>49</v>
      </c>
      <c r="D9" s="102" t="s">
        <v>94</v>
      </c>
      <c r="E9" s="102" t="s">
        <v>95</v>
      </c>
      <c r="F9" s="134" t="s">
        <v>201</v>
      </c>
      <c r="G9" s="102" t="s">
        <v>50</v>
      </c>
      <c r="H9" s="134" t="s">
        <v>199</v>
      </c>
      <c r="I9" s="134" t="s">
        <v>199</v>
      </c>
      <c r="J9" s="35" t="s">
        <v>224</v>
      </c>
      <c r="K9" s="134" t="s">
        <v>199</v>
      </c>
      <c r="L9" s="134" t="s">
        <v>199</v>
      </c>
    </row>
    <row r="10" spans="1:12" ht="250.15" customHeight="1" x14ac:dyDescent="0.15">
      <c r="B10" s="152"/>
      <c r="C10" s="108" t="s">
        <v>52</v>
      </c>
      <c r="D10" s="102" t="s">
        <v>96</v>
      </c>
      <c r="E10" s="102" t="s">
        <v>97</v>
      </c>
      <c r="F10" s="134" t="s">
        <v>201</v>
      </c>
      <c r="G10" s="82" t="s">
        <v>45</v>
      </c>
      <c r="H10" s="134" t="s">
        <v>199</v>
      </c>
      <c r="I10" s="134" t="s">
        <v>199</v>
      </c>
      <c r="J10" s="35" t="s">
        <v>225</v>
      </c>
      <c r="K10" s="134" t="s">
        <v>199</v>
      </c>
      <c r="L10" s="134" t="s">
        <v>199</v>
      </c>
    </row>
    <row r="11" spans="1:12" ht="8.25" customHeight="1" x14ac:dyDescent="0.15"/>
    <row r="12" spans="1:12" ht="15" customHeight="1" x14ac:dyDescent="0.15">
      <c r="A12" s="90" t="s">
        <v>175</v>
      </c>
      <c r="B12" s="90"/>
    </row>
    <row r="13" spans="1:12" ht="15" customHeight="1" x14ac:dyDescent="0.15">
      <c r="B13" s="198" t="s">
        <v>10</v>
      </c>
      <c r="C13" s="199"/>
      <c r="D13" s="156" t="s">
        <v>11</v>
      </c>
      <c r="E13" s="156"/>
      <c r="F13" s="103" t="s">
        <v>12</v>
      </c>
      <c r="G13" s="103" t="s">
        <v>13</v>
      </c>
      <c r="H13" s="156" t="s">
        <v>14</v>
      </c>
      <c r="I13" s="156"/>
      <c r="J13" s="156"/>
      <c r="K13" s="156" t="s">
        <v>15</v>
      </c>
      <c r="L13" s="156"/>
    </row>
    <row r="14" spans="1:12" ht="34.5" customHeight="1" x14ac:dyDescent="0.15">
      <c r="B14" s="198" t="s">
        <v>21</v>
      </c>
      <c r="C14" s="199"/>
      <c r="D14" s="156" t="s">
        <v>22</v>
      </c>
      <c r="E14" s="156"/>
      <c r="F14" s="103" t="s">
        <v>23</v>
      </c>
      <c r="G14" s="103" t="s">
        <v>1</v>
      </c>
      <c r="H14" s="156" t="s">
        <v>26</v>
      </c>
      <c r="I14" s="156"/>
      <c r="J14" s="156"/>
      <c r="K14" s="156" t="s">
        <v>29</v>
      </c>
      <c r="L14" s="156"/>
    </row>
    <row r="15" spans="1:12" ht="68.25" customHeight="1" x14ac:dyDescent="0.15">
      <c r="B15" s="196" t="s">
        <v>99</v>
      </c>
      <c r="C15" s="197"/>
      <c r="D15" s="160" t="s">
        <v>100</v>
      </c>
      <c r="E15" s="160"/>
      <c r="F15" s="115">
        <f>IF('AM2_MPS(input)'!E15&gt;0,'AM2_MPS(input)'!E15,"")</f>
        <v>0.56640000000000001</v>
      </c>
      <c r="G15" s="102" t="s">
        <v>101</v>
      </c>
      <c r="H15" s="186" t="str">
        <f>'AM2_MPS(input)'!G15</f>
        <v>The most recent value available at the time of validation is applied and fixed for the monitoring period thereafter. The data is sourced from “Grid Emission Factor (GEF) of Thailand”, endorsed by Thailand Greenhouse Gas Management Organization unless otherwise instructed by the Joint Committee.</v>
      </c>
      <c r="I15" s="186"/>
      <c r="J15" s="186"/>
      <c r="K15" s="187" t="str">
        <f>IF('AM2_MPS(input)'!J15&gt;0,'AM2_MPS(input)'!J15,"")</f>
        <v/>
      </c>
      <c r="L15" s="187"/>
    </row>
    <row r="16" spans="1:12" ht="57" customHeight="1" x14ac:dyDescent="0.15">
      <c r="B16" s="196" t="s">
        <v>99</v>
      </c>
      <c r="C16" s="197"/>
      <c r="D16" s="171" t="s">
        <v>186</v>
      </c>
      <c r="E16" s="171"/>
      <c r="F16" s="114">
        <f>IF(ISERROR(3.6*(100/F25)*F27),0,3.6*(100/F25)*F27)</f>
        <v>0</v>
      </c>
      <c r="G16" s="102" t="s">
        <v>101</v>
      </c>
      <c r="H16" s="188" t="str">
        <f>'AM2_MPS(input)'!G16</f>
        <v>Power generation efficiency obtained from manufacturer's specification.</v>
      </c>
      <c r="I16" s="188"/>
      <c r="J16" s="188"/>
      <c r="K16" s="191" t="str">
        <f>IF('AM2_MPS(input)'!J16&gt;0,'AM2_MPS(input)'!J16,"")</f>
        <v>Calculated</v>
      </c>
      <c r="L16" s="192"/>
    </row>
    <row r="17" spans="1:12" ht="57" customHeight="1" x14ac:dyDescent="0.15">
      <c r="B17" s="196" t="s">
        <v>99</v>
      </c>
      <c r="C17" s="197"/>
      <c r="D17" s="171" t="s">
        <v>187</v>
      </c>
      <c r="E17" s="171"/>
      <c r="F17" s="114">
        <f>IF(ISERROR(F9*F26*F27/F10),0,F9*F26*F27/F10)</f>
        <v>0</v>
      </c>
      <c r="G17" s="102" t="s">
        <v>101</v>
      </c>
      <c r="H17" s="188" t="str">
        <f>'AM2_MPS(input)'!G17</f>
        <v>The power generation efficiency calculated from monitored data of the amount of fuel input for power generation and the amount of electricity generated.</v>
      </c>
      <c r="I17" s="188"/>
      <c r="J17" s="188"/>
      <c r="K17" s="191" t="str">
        <f>IF('AM2_MPS(input)'!J17&gt;0,'AM2_MPS(input)'!J17,"")</f>
        <v>Calculated</v>
      </c>
      <c r="L17" s="192"/>
    </row>
    <row r="18" spans="1:12" ht="132" customHeight="1" x14ac:dyDescent="0.15">
      <c r="B18" s="196" t="s">
        <v>99</v>
      </c>
      <c r="C18" s="197"/>
      <c r="D18" s="171" t="s">
        <v>189</v>
      </c>
      <c r="E18" s="171"/>
      <c r="F18" s="150" t="str">
        <f>IF('AM2_MPS(input)'!E18&gt;0,'AM2_MPS(input)'!E18,"")</f>
        <v>-</v>
      </c>
      <c r="G18" s="102" t="s">
        <v>101</v>
      </c>
      <c r="H18" s="188" t="str">
        <f>'AM2_MPS(input)'!G18</f>
        <v>[Captive electricity with diesel fuel]
CDM approved small scale methodology: AMS-I.A.
[Captive electricity with natural gas]
2006 IPCC Guidelines on National GHG Inventories for the source of EF of natural gas.
CDM Methodological tool "Determining the baseline efficiency of thermal or electric energy generation systems version02.0" for the default efficiency for off-grid power plants.</v>
      </c>
      <c r="I18" s="188"/>
      <c r="J18" s="188"/>
      <c r="K18" s="187" t="str">
        <f>IF('AM2_MPS(input)'!J18&gt;0,'AM2_MPS(input)'!J18,"")</f>
        <v/>
      </c>
      <c r="L18" s="187"/>
    </row>
    <row r="19" spans="1:12" ht="57" customHeight="1" x14ac:dyDescent="0.15">
      <c r="B19" s="196" t="s">
        <v>102</v>
      </c>
      <c r="C19" s="197"/>
      <c r="D19" s="160" t="s">
        <v>103</v>
      </c>
      <c r="E19" s="160"/>
      <c r="F19" s="110" t="str">
        <f>IF('AM2_MPS(input)'!E19&gt;0,'AM2_MPS(input)'!E19,"")</f>
        <v>-</v>
      </c>
      <c r="G19" s="102" t="s">
        <v>104</v>
      </c>
      <c r="H19" s="186" t="str">
        <f>'AM2_MPS(input)'!G19</f>
        <v>Selected from the default values set in the methodology</v>
      </c>
      <c r="I19" s="186"/>
      <c r="J19" s="186"/>
      <c r="K19" s="189" t="str">
        <f>IF('AM2_MPS(input)'!J19&gt;0,'AM2_MPS(input)'!J19,"")</f>
        <v>Input on "MPS
(input_separate)"</v>
      </c>
      <c r="L19" s="190"/>
    </row>
    <row r="20" spans="1:12" ht="57" customHeight="1" x14ac:dyDescent="0.15">
      <c r="B20" s="196" t="s">
        <v>105</v>
      </c>
      <c r="C20" s="197"/>
      <c r="D20" s="160" t="s">
        <v>106</v>
      </c>
      <c r="E20" s="160"/>
      <c r="F20" s="110" t="str">
        <f>IF('AM2_MPS(input)'!E20&gt;0,'AM2_MPS(input)'!E20,"")</f>
        <v>-</v>
      </c>
      <c r="G20" s="102" t="s">
        <v>104</v>
      </c>
      <c r="H20" s="186" t="str">
        <f>'AM2_MPS(input)'!G20</f>
        <v>Specifications of project air compressor i prepared for the quotation or factory acceptance test data by manufacturer</v>
      </c>
      <c r="I20" s="186"/>
      <c r="J20" s="186"/>
      <c r="K20" s="189" t="str">
        <f>IF('AM2_MPS(input)'!J20&gt;0,'AM2_MPS(input)'!J20,"")</f>
        <v>Input on "MPS
(input_separate)"</v>
      </c>
      <c r="L20" s="190"/>
    </row>
    <row r="21" spans="1:12" ht="57" customHeight="1" x14ac:dyDescent="0.15">
      <c r="B21" s="196" t="s">
        <v>108</v>
      </c>
      <c r="C21" s="197"/>
      <c r="D21" s="160" t="s">
        <v>109</v>
      </c>
      <c r="E21" s="160"/>
      <c r="F21" s="110" t="str">
        <f>IF('AM2_MPS(input)'!E21&gt;0,'AM2_MPS(input)'!E21,"")</f>
        <v>-</v>
      </c>
      <c r="G21" s="102" t="s">
        <v>171</v>
      </c>
      <c r="H21" s="186" t="str">
        <f>'AM2_MPS(input)'!G21</f>
        <v>Specifications of project air compressor i prepared for the quotation or factory acceptance test data by manufacturer</v>
      </c>
      <c r="I21" s="186"/>
      <c r="J21" s="186"/>
      <c r="K21" s="189" t="str">
        <f>IF('AM2_MPS(input)'!J21&gt;0,'AM2_MPS(input)'!J21,"")</f>
        <v>Input on "MPS
(input_separate)"</v>
      </c>
      <c r="L21" s="190"/>
    </row>
    <row r="22" spans="1:12" ht="57" customHeight="1" x14ac:dyDescent="0.15">
      <c r="B22" s="196" t="s">
        <v>110</v>
      </c>
      <c r="C22" s="197"/>
      <c r="D22" s="160" t="s">
        <v>111</v>
      </c>
      <c r="E22" s="160"/>
      <c r="F22" s="110" t="str">
        <f>IF('AM2_MPS(input)'!E22&gt;0,'AM2_MPS(input)'!E22,"")</f>
        <v>-</v>
      </c>
      <c r="G22" s="102" t="s">
        <v>55</v>
      </c>
      <c r="H22" s="186" t="str">
        <f>'AM2_MPS(input)'!G22</f>
        <v>Specifications of project air compressor i prepared for the quotation or factory acceptance test data by manufacturer</v>
      </c>
      <c r="I22" s="186"/>
      <c r="J22" s="186"/>
      <c r="K22" s="189" t="str">
        <f>IF('AM2_MPS(input)'!J22&gt;0,'AM2_MPS(input)'!J22,"")</f>
        <v>Input on "MPS
(input_separate)"</v>
      </c>
      <c r="L22" s="190"/>
    </row>
    <row r="23" spans="1:12" ht="57" customHeight="1" x14ac:dyDescent="0.15">
      <c r="B23" s="196" t="s">
        <v>112</v>
      </c>
      <c r="C23" s="197"/>
      <c r="D23" s="160" t="s">
        <v>113</v>
      </c>
      <c r="E23" s="160"/>
      <c r="F23" s="110" t="str">
        <f>IF('AM2_MPS(input)'!E23&gt;0,'AM2_MPS(input)'!E23,"")</f>
        <v>-</v>
      </c>
      <c r="G23" s="102" t="s">
        <v>44</v>
      </c>
      <c r="H23" s="186" t="str">
        <f>'AM2_MPS(input)'!G23</f>
        <v>Catalogues or specifications of project air compressor i</v>
      </c>
      <c r="I23" s="186"/>
      <c r="J23" s="186"/>
      <c r="K23" s="189" t="str">
        <f>IF('AM2_MPS(input)'!J23&gt;0,'AM2_MPS(input)'!J23,"")</f>
        <v>Input on "MPS
(input_separate)"</v>
      </c>
      <c r="L23" s="190"/>
    </row>
    <row r="24" spans="1:12" ht="299.25" customHeight="1" x14ac:dyDescent="0.15">
      <c r="B24" s="196" t="s">
        <v>115</v>
      </c>
      <c r="C24" s="197"/>
      <c r="D24" s="162" t="s">
        <v>116</v>
      </c>
      <c r="E24" s="163"/>
      <c r="F24" s="110" t="str">
        <f>IF('AM2_MPS(input)'!E24&gt;0,'AM2_MPS(input)'!E24,"")</f>
        <v>-</v>
      </c>
      <c r="G24" s="102" t="s">
        <v>104</v>
      </c>
      <c r="H24" s="191" t="str">
        <f>'AM2_MPS(input)'!G24</f>
        <v>Calculated with the following equation;
SPPJ,sc,i = SPPJ,i ×(Ts,PJ,sc,i/Ts,PJ,i) × [(Pd,PJ,sc,i / Ps,PJ,sc,i)^{(k-1)/mik} - 1] / [((Pd,PJ,i + 0.101) / (Ps,PJ,sc,i))^{(k-1)/mik} - 1] 
k: Heat capacity ratio (Dried Air) = 1.4
mi: number of compression stages of project air compressor i
Ps,PJ,i: Suction pressure of project air compressor i under the project specific conditions [MPa(abs)] (Default value is set at atmospheric pressure = 0.101[MPa(abs)])
Ps,PJ,sc,i: Suction pressure of project air compressor i under the specific conditions [MPa(abs)] (Default value is set at atmospheric pressure = 0.101[MPa(abs)])
Ts,PJ,i: Suction temperature of project air compressor i under the project specific conditions [K] (Value from the product catalogue or manufacturer’s specification)
Ts,PJ,sc,i: Suction temperature of project air compressor i under the specific conditions [K] (Default value is set at 293.0[K])
Pd,PJ,i: Discharge pressure of project air compressor i [MPa(Gauge pressure)] (Value from the product catalogue or manufacturer’s specification)
Pd,PJ,sc,i: Discharge pressure of project air compressor i under the specific conditions [MPa] (= 0.101[MPa(abs)] + 0.7 [MPa(Gauge pressure)] = 0.801[MPa(abs)])</v>
      </c>
      <c r="I24" s="193"/>
      <c r="J24" s="192"/>
      <c r="K24" s="194" t="str">
        <f>IF('AM2_MPS(input)'!J24&gt;0,'AM2_MPS(input)'!J24,"")</f>
        <v/>
      </c>
      <c r="L24" s="195"/>
    </row>
    <row r="25" spans="1:12" ht="30" customHeight="1" x14ac:dyDescent="0.15">
      <c r="B25" s="196" t="s">
        <v>118</v>
      </c>
      <c r="C25" s="197"/>
      <c r="D25" s="160" t="s">
        <v>56</v>
      </c>
      <c r="E25" s="160"/>
      <c r="F25" s="145" t="str">
        <f>IF('AM2_MPS(input)'!E25&gt;0,'AM2_MPS(input)'!E25,"")</f>
        <v>-</v>
      </c>
      <c r="G25" s="83" t="s">
        <v>57</v>
      </c>
      <c r="H25" s="186" t="str">
        <f>'AM2_MPS(input)'!G25</f>
        <v>Specification of the captive power generation system provided by the manufacturer</v>
      </c>
      <c r="I25" s="186"/>
      <c r="J25" s="186"/>
      <c r="K25" s="187" t="str">
        <f>IF('AM2_MPS(input)'!J25&gt;0,'AM2_MPS(input)'!J25,"")</f>
        <v/>
      </c>
      <c r="L25" s="187"/>
    </row>
    <row r="26" spans="1:12" ht="100.15" customHeight="1" x14ac:dyDescent="0.15">
      <c r="B26" s="196" t="s">
        <v>119</v>
      </c>
      <c r="C26" s="197"/>
      <c r="D26" s="160" t="s">
        <v>59</v>
      </c>
      <c r="E26" s="160"/>
      <c r="F26" s="145" t="str">
        <f>IF('AM2_MPS(input)'!E26&gt;0,'AM2_MPS(input)'!E26,"")</f>
        <v>-</v>
      </c>
      <c r="G26" s="83" t="s">
        <v>60</v>
      </c>
      <c r="H26" s="186" t="str">
        <f>'AM2_MPS(input)'!G26</f>
        <v>In order of preference:
1) values provided by the fuel supplier;
2) measurement by the project participants;
3) regional or national default values;
4) IPCC default values provided in table 1.2 of Ch.1 Vol.2 of 2006 IPCC Guidelines on National GHG Inventories. Lower value is applied.</v>
      </c>
      <c r="I26" s="186"/>
      <c r="J26" s="186"/>
      <c r="K26" s="187" t="str">
        <f>IF('AM2_MPS(input)'!J26&gt;0,'AM2_MPS(input)'!J26,"")</f>
        <v/>
      </c>
      <c r="L26" s="187"/>
    </row>
    <row r="27" spans="1:12" ht="100.15" customHeight="1" x14ac:dyDescent="0.15">
      <c r="B27" s="196" t="s">
        <v>120</v>
      </c>
      <c r="C27" s="197"/>
      <c r="D27" s="160" t="s">
        <v>121</v>
      </c>
      <c r="E27" s="160"/>
      <c r="F27" s="146" t="str">
        <f>IF('AM2_MPS(input)'!E27&gt;0,'AM2_MPS(input)'!E27,"")</f>
        <v>-</v>
      </c>
      <c r="G27" s="83" t="s">
        <v>122</v>
      </c>
      <c r="H27" s="186" t="str">
        <f>'AM2_MPS(input)'!G27</f>
        <v>In order of preference:
1) values provided by the fuel supplier;
2) measurement by the project participants;
3) regional or national default values;
4) IPCC default values provided in table 1.4 of Ch.1 Vol.2 of 2006 IPCC Guidelines on National GHG Inventories. Lower value is applied.</v>
      </c>
      <c r="I27" s="186"/>
      <c r="J27" s="186"/>
      <c r="K27" s="187" t="str">
        <f>IF('AM2_MPS(input)'!J27&gt;0,'AM2_MPS(input)'!J27,"")</f>
        <v/>
      </c>
      <c r="L27" s="187"/>
    </row>
    <row r="28" spans="1:12" ht="6.75" customHeight="1" x14ac:dyDescent="0.15"/>
    <row r="29" spans="1:12" ht="18.75" customHeight="1" x14ac:dyDescent="0.15">
      <c r="A29" s="95" t="s">
        <v>176</v>
      </c>
      <c r="B29" s="95"/>
      <c r="C29" s="95"/>
    </row>
    <row r="30" spans="1:12" ht="17.25" thickBot="1" x14ac:dyDescent="0.2">
      <c r="B30" s="207" t="s">
        <v>179</v>
      </c>
      <c r="C30" s="207"/>
      <c r="D30" s="203" t="s">
        <v>124</v>
      </c>
      <c r="E30" s="204"/>
      <c r="F30" s="105" t="s">
        <v>1</v>
      </c>
    </row>
    <row r="31" spans="1:12" ht="19.5" thickBot="1" x14ac:dyDescent="0.2">
      <c r="B31" s="208"/>
      <c r="C31" s="209"/>
      <c r="D31" s="205">
        <f>ROUNDDOWN('AM2_MRS(calc_process)'!G6, 0)</f>
        <v>0</v>
      </c>
      <c r="E31" s="206"/>
      <c r="F31" s="97" t="s">
        <v>39</v>
      </c>
    </row>
    <row r="32" spans="1:12" ht="20.100000000000001" customHeight="1" x14ac:dyDescent="0.15">
      <c r="C32" s="98"/>
      <c r="D32" s="98"/>
      <c r="G32" s="99"/>
      <c r="H32" s="99"/>
    </row>
    <row r="33" spans="1:11" ht="14.25" customHeight="1" x14ac:dyDescent="0.15">
      <c r="A33" s="90" t="s">
        <v>9</v>
      </c>
      <c r="B33" s="90"/>
    </row>
    <row r="34" spans="1:11" ht="14.25" customHeight="1" x14ac:dyDescent="0.15">
      <c r="B34" s="100" t="s">
        <v>31</v>
      </c>
      <c r="C34" s="200" t="s">
        <v>32</v>
      </c>
      <c r="D34" s="201"/>
      <c r="E34" s="201"/>
      <c r="F34" s="201"/>
      <c r="G34" s="201"/>
      <c r="H34" s="201"/>
      <c r="I34" s="201"/>
      <c r="J34" s="202"/>
      <c r="K34" s="101"/>
    </row>
    <row r="35" spans="1:11" ht="14.25" customHeight="1" x14ac:dyDescent="0.15">
      <c r="B35" s="100" t="s">
        <v>30</v>
      </c>
      <c r="C35" s="200" t="s">
        <v>33</v>
      </c>
      <c r="D35" s="201"/>
      <c r="E35" s="201"/>
      <c r="F35" s="201"/>
      <c r="G35" s="201"/>
      <c r="H35" s="201"/>
      <c r="I35" s="201"/>
      <c r="J35" s="202"/>
      <c r="K35" s="101"/>
    </row>
    <row r="36" spans="1:11" ht="14.25" customHeight="1" x14ac:dyDescent="0.15">
      <c r="B36" s="100" t="s">
        <v>34</v>
      </c>
      <c r="C36" s="200" t="s">
        <v>35</v>
      </c>
      <c r="D36" s="201"/>
      <c r="E36" s="201"/>
      <c r="F36" s="201"/>
      <c r="G36" s="201"/>
      <c r="H36" s="201"/>
      <c r="I36" s="201"/>
      <c r="J36" s="202"/>
      <c r="K36" s="101"/>
    </row>
  </sheetData>
  <sheetProtection password="C763" sheet="1" objects="1" scenarios="1" formatCells="0" formatRows="0"/>
  <mergeCells count="67">
    <mergeCell ref="C34:J34"/>
    <mergeCell ref="C35:J35"/>
    <mergeCell ref="C36:J36"/>
    <mergeCell ref="D30:E30"/>
    <mergeCell ref="D31:E31"/>
    <mergeCell ref="B30:C30"/>
    <mergeCell ref="B31:C31"/>
    <mergeCell ref="B13:C13"/>
    <mergeCell ref="B14:C14"/>
    <mergeCell ref="B15:C15"/>
    <mergeCell ref="B18:C18"/>
    <mergeCell ref="B16:C16"/>
    <mergeCell ref="B17:C17"/>
    <mergeCell ref="B19:C19"/>
    <mergeCell ref="B20:C20"/>
    <mergeCell ref="D27:E27"/>
    <mergeCell ref="H27:J27"/>
    <mergeCell ref="D23:E23"/>
    <mergeCell ref="H23:J23"/>
    <mergeCell ref="D19:E19"/>
    <mergeCell ref="H19:J19"/>
    <mergeCell ref="B21:C21"/>
    <mergeCell ref="B22:C22"/>
    <mergeCell ref="B23:C23"/>
    <mergeCell ref="B24:C24"/>
    <mergeCell ref="B27:C27"/>
    <mergeCell ref="B26:C26"/>
    <mergeCell ref="B25:C25"/>
    <mergeCell ref="K27:L27"/>
    <mergeCell ref="D25:E25"/>
    <mergeCell ref="H25:J25"/>
    <mergeCell ref="K25:L25"/>
    <mergeCell ref="D26:E26"/>
    <mergeCell ref="H26:J26"/>
    <mergeCell ref="K26:L26"/>
    <mergeCell ref="K23:L23"/>
    <mergeCell ref="D24:E24"/>
    <mergeCell ref="H24:J24"/>
    <mergeCell ref="K24:L24"/>
    <mergeCell ref="D21:E21"/>
    <mergeCell ref="H21:J21"/>
    <mergeCell ref="K21:L21"/>
    <mergeCell ref="D22:E22"/>
    <mergeCell ref="H22:J22"/>
    <mergeCell ref="K22:L22"/>
    <mergeCell ref="K19:L19"/>
    <mergeCell ref="D20:E20"/>
    <mergeCell ref="H20:J20"/>
    <mergeCell ref="K20:L20"/>
    <mergeCell ref="D16:E16"/>
    <mergeCell ref="H16:J16"/>
    <mergeCell ref="K16:L16"/>
    <mergeCell ref="D17:E17"/>
    <mergeCell ref="H17:J17"/>
    <mergeCell ref="K17:L17"/>
    <mergeCell ref="D15:E15"/>
    <mergeCell ref="H15:J15"/>
    <mergeCell ref="K15:L15"/>
    <mergeCell ref="D18:E18"/>
    <mergeCell ref="H18:J18"/>
    <mergeCell ref="K18:L18"/>
    <mergeCell ref="D13:E13"/>
    <mergeCell ref="H13:J13"/>
    <mergeCell ref="K13:L13"/>
    <mergeCell ref="D14:E14"/>
    <mergeCell ref="H14:J14"/>
    <mergeCell ref="K14:L14"/>
  </mergeCells>
  <phoneticPr fontId="18"/>
  <printOptions horizontalCentered="1"/>
  <pageMargins left="0.70866141732283472" right="0.70866141732283472" top="0.74803149606299213" bottom="0.74803149606299213" header="0.31496062992125984" footer="0.31496062992125984"/>
  <pageSetup paperSize="9" scale="38"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A1:U31"/>
  <sheetViews>
    <sheetView showGridLines="0" view="pageBreakPreview" zoomScale="55" zoomScaleNormal="60" zoomScaleSheetLayoutView="55" workbookViewId="0"/>
  </sheetViews>
  <sheetFormatPr defaultColWidth="9" defaultRowHeight="14.25" x14ac:dyDescent="0.15"/>
  <cols>
    <col min="1" max="1" width="12" style="69" customWidth="1"/>
    <col min="2" max="2" width="11.75" style="70" customWidth="1"/>
    <col min="3" max="18" width="13.75" style="70" customWidth="1"/>
    <col min="19" max="21" width="15.625" style="70" customWidth="1"/>
    <col min="22" max="16384" width="9" style="70"/>
  </cols>
  <sheetData>
    <row r="1" spans="1:21" ht="18" customHeight="1" x14ac:dyDescent="0.15">
      <c r="U1" s="67" t="str">
        <f>'AM2_MPS(input)'!K1</f>
        <v>Monitoring Spreadsheet: JCM_TH_AM002_ver02.0</v>
      </c>
    </row>
    <row r="2" spans="1:21" ht="18" customHeight="1" x14ac:dyDescent="0.15">
      <c r="U2" s="67" t="str">
        <f>'AM2_MPS(input)'!K2</f>
        <v>Reference Number: TH004</v>
      </c>
    </row>
    <row r="3" spans="1:21" s="72" customFormat="1" ht="27.6" customHeight="1" x14ac:dyDescent="0.15">
      <c r="A3" s="71"/>
      <c r="B3" s="71"/>
      <c r="C3" s="177" t="s">
        <v>180</v>
      </c>
      <c r="D3" s="178"/>
      <c r="E3" s="179"/>
      <c r="F3" s="210" t="s">
        <v>181</v>
      </c>
      <c r="G3" s="211"/>
      <c r="H3" s="211"/>
      <c r="I3" s="211"/>
      <c r="J3" s="211"/>
      <c r="K3" s="211"/>
      <c r="L3" s="211"/>
      <c r="M3" s="211"/>
      <c r="N3" s="211"/>
      <c r="O3" s="211"/>
      <c r="P3" s="211"/>
      <c r="Q3" s="211"/>
      <c r="R3" s="212"/>
      <c r="S3" s="177" t="s">
        <v>202</v>
      </c>
      <c r="T3" s="178"/>
      <c r="U3" s="179"/>
    </row>
    <row r="4" spans="1:21" s="78" customFormat="1" ht="32.450000000000003" customHeight="1" x14ac:dyDescent="0.15">
      <c r="A4" s="133" t="s">
        <v>76</v>
      </c>
      <c r="B4" s="74" t="s">
        <v>75</v>
      </c>
      <c r="C4" s="75" t="s">
        <v>130</v>
      </c>
      <c r="D4" s="131" t="s">
        <v>131</v>
      </c>
      <c r="E4" s="131" t="s">
        <v>146</v>
      </c>
      <c r="F4" s="131" t="s">
        <v>132</v>
      </c>
      <c r="G4" s="131" t="s">
        <v>132</v>
      </c>
      <c r="H4" s="131" t="s">
        <v>132</v>
      </c>
      <c r="I4" s="131" t="s">
        <v>132</v>
      </c>
      <c r="J4" s="132" t="s">
        <v>203</v>
      </c>
      <c r="K4" s="131" t="s">
        <v>204</v>
      </c>
      <c r="L4" s="131" t="s">
        <v>205</v>
      </c>
      <c r="M4" s="131" t="s">
        <v>136</v>
      </c>
      <c r="N4" s="131" t="s">
        <v>112</v>
      </c>
      <c r="O4" s="131" t="s">
        <v>206</v>
      </c>
      <c r="P4" s="131" t="s">
        <v>118</v>
      </c>
      <c r="Q4" s="131" t="s">
        <v>119</v>
      </c>
      <c r="R4" s="131" t="s">
        <v>207</v>
      </c>
      <c r="S4" s="75" t="s">
        <v>147</v>
      </c>
      <c r="T4" s="75" t="s">
        <v>142</v>
      </c>
      <c r="U4" s="75" t="s">
        <v>208</v>
      </c>
    </row>
    <row r="5" spans="1:21" ht="167.45" customHeight="1" x14ac:dyDescent="0.15">
      <c r="A5" s="133" t="s">
        <v>74</v>
      </c>
      <c r="B5" s="79" t="s">
        <v>73</v>
      </c>
      <c r="C5" s="75" t="s">
        <v>209</v>
      </c>
      <c r="D5" s="75" t="s">
        <v>150</v>
      </c>
      <c r="E5" s="80" t="s">
        <v>151</v>
      </c>
      <c r="F5" s="81" t="s">
        <v>152</v>
      </c>
      <c r="G5" s="113" t="s">
        <v>210</v>
      </c>
      <c r="H5" s="113" t="s">
        <v>211</v>
      </c>
      <c r="I5" s="113" t="s">
        <v>188</v>
      </c>
      <c r="J5" s="81" t="s">
        <v>212</v>
      </c>
      <c r="K5" s="81" t="s">
        <v>154</v>
      </c>
      <c r="L5" s="81" t="s">
        <v>155</v>
      </c>
      <c r="M5" s="81" t="s">
        <v>156</v>
      </c>
      <c r="N5" s="81" t="s">
        <v>113</v>
      </c>
      <c r="O5" s="81" t="s">
        <v>116</v>
      </c>
      <c r="P5" s="81" t="s">
        <v>56</v>
      </c>
      <c r="Q5" s="81" t="s">
        <v>59</v>
      </c>
      <c r="R5" s="81" t="s">
        <v>121</v>
      </c>
      <c r="S5" s="75" t="s">
        <v>167</v>
      </c>
      <c r="T5" s="75" t="s">
        <v>168</v>
      </c>
      <c r="U5" s="75" t="s">
        <v>213</v>
      </c>
    </row>
    <row r="6" spans="1:21" ht="28.5" x14ac:dyDescent="0.15">
      <c r="A6" s="133" t="s">
        <v>70</v>
      </c>
      <c r="B6" s="79" t="s">
        <v>62</v>
      </c>
      <c r="C6" s="82" t="s">
        <v>45</v>
      </c>
      <c r="D6" s="131" t="s">
        <v>50</v>
      </c>
      <c r="E6" s="82" t="s">
        <v>45</v>
      </c>
      <c r="F6" s="131" t="s">
        <v>214</v>
      </c>
      <c r="G6" s="131" t="s">
        <v>143</v>
      </c>
      <c r="H6" s="131" t="s">
        <v>215</v>
      </c>
      <c r="I6" s="131" t="s">
        <v>143</v>
      </c>
      <c r="J6" s="132" t="s">
        <v>216</v>
      </c>
      <c r="K6" s="132" t="s">
        <v>217</v>
      </c>
      <c r="L6" s="131" t="s">
        <v>170</v>
      </c>
      <c r="M6" s="131" t="s">
        <v>67</v>
      </c>
      <c r="N6" s="131" t="s">
        <v>62</v>
      </c>
      <c r="O6" s="132" t="s">
        <v>183</v>
      </c>
      <c r="P6" s="83" t="s">
        <v>57</v>
      </c>
      <c r="Q6" s="83" t="s">
        <v>60</v>
      </c>
      <c r="R6" s="83" t="s">
        <v>122</v>
      </c>
      <c r="S6" s="75" t="s">
        <v>145</v>
      </c>
      <c r="T6" s="75" t="s">
        <v>145</v>
      </c>
      <c r="U6" s="75" t="s">
        <v>145</v>
      </c>
    </row>
    <row r="7" spans="1:21" x14ac:dyDescent="0.2">
      <c r="A7" s="180" t="s">
        <v>182</v>
      </c>
      <c r="B7" s="151">
        <v>1</v>
      </c>
      <c r="C7" s="147"/>
      <c r="D7" s="149" t="str">
        <f>'AM2_MRS(input)'!$F$9</f>
        <v>-</v>
      </c>
      <c r="E7" s="139" t="str">
        <f>'AM2_MRS(input)'!$F$10</f>
        <v>-</v>
      </c>
      <c r="F7" s="118">
        <f>'AM2_MRS(input)'!$F$15</f>
        <v>0.56640000000000001</v>
      </c>
      <c r="G7" s="107">
        <f>'AM2_MRS(input)'!$F$16</f>
        <v>0</v>
      </c>
      <c r="H7" s="107">
        <f>'AM2_MRS(input)'!$F$17</f>
        <v>0</v>
      </c>
      <c r="I7" s="141" t="str">
        <f>'AM2_MRS(input)'!$F$18</f>
        <v>-</v>
      </c>
      <c r="J7" s="123">
        <f>'AM2_MPS(input_separate)'!J7</f>
        <v>6</v>
      </c>
      <c r="K7" s="123">
        <f>'AM2_MPS(input_separate)'!K7</f>
        <v>5.77</v>
      </c>
      <c r="L7" s="123">
        <f>'AM2_MPS(input_separate)'!L7</f>
        <v>0.75</v>
      </c>
      <c r="M7" s="125">
        <f>'AM2_MPS(input_separate)'!M7</f>
        <v>293.14999999999998</v>
      </c>
      <c r="N7" s="124">
        <f>'AM2_MPS(input_separate)'!N7</f>
        <v>2</v>
      </c>
      <c r="O7" s="106">
        <f>$K7*(293/$M7)*((0.801/0.101)^((1.4-1)/($N7*1.4))-1)/((($L7+0.101)/0.101)^((1.4-1)/($N7*1.4))-1)</f>
        <v>5.5778154301607668</v>
      </c>
      <c r="P7" s="142" t="str">
        <f>'AM2_MRS(input)'!$F$25</f>
        <v>-</v>
      </c>
      <c r="Q7" s="143" t="str">
        <f>'AM2_MRS(input)'!$F$26</f>
        <v>-</v>
      </c>
      <c r="R7" s="144" t="str">
        <f>'AM2_MRS(input)'!$F$27</f>
        <v>-</v>
      </c>
      <c r="S7" s="121">
        <f>IF(ISERROR($C7*SMALL($F7:$I7,COUNTIF($F7:$I7,0)+1)*$J7/$O7),0,$C7*SMALL($F7:$I7,COUNTIF($F7:$I7,0)+1)*$J7/$O7)</f>
        <v>0</v>
      </c>
      <c r="T7" s="121">
        <f>IF(ISERROR($C7*SMALL($F7:$I7,COUNTIF($F7:$I7,0)+1)),0,($C7*SMALL($F7:$I7,COUNTIF($F7:$I7,0)+1)))</f>
        <v>0</v>
      </c>
      <c r="U7" s="117">
        <f t="shared" ref="U7:U26" si="0">$S7-$T7</f>
        <v>0</v>
      </c>
    </row>
    <row r="8" spans="1:21" x14ac:dyDescent="0.2">
      <c r="A8" s="180"/>
      <c r="B8" s="151">
        <v>2</v>
      </c>
      <c r="C8" s="147"/>
      <c r="D8" s="149" t="str">
        <f>'AM2_MRS(input)'!$F$9</f>
        <v>-</v>
      </c>
      <c r="E8" s="139" t="str">
        <f>'AM2_MRS(input)'!$F$10</f>
        <v>-</v>
      </c>
      <c r="F8" s="118">
        <f>'AM2_MRS(input)'!$F$15</f>
        <v>0.56640000000000001</v>
      </c>
      <c r="G8" s="107">
        <f>'AM2_MRS(input)'!$F$16</f>
        <v>0</v>
      </c>
      <c r="H8" s="107">
        <f>'AM2_MRS(input)'!$F$17</f>
        <v>0</v>
      </c>
      <c r="I8" s="141" t="str">
        <f>'AM2_MRS(input)'!$F$18</f>
        <v>-</v>
      </c>
      <c r="J8" s="123">
        <f>'AM2_MPS(input_separate)'!J8</f>
        <v>6</v>
      </c>
      <c r="K8" s="123">
        <f>'AM2_MPS(input_separate)'!K8</f>
        <v>5.77</v>
      </c>
      <c r="L8" s="123">
        <f>'AM2_MPS(input_separate)'!L8</f>
        <v>0.75</v>
      </c>
      <c r="M8" s="125">
        <f>'AM2_MPS(input_separate)'!M8</f>
        <v>293.14999999999998</v>
      </c>
      <c r="N8" s="124">
        <f>'AM2_MPS(input_separate)'!N8</f>
        <v>2</v>
      </c>
      <c r="O8" s="106">
        <f t="shared" ref="O8:O25" si="1">$K8*(293/$M8)*((0.801/0.101)^((1.4-1)/($N8*1.4))-1)/((($L8+0.101)/0.101)^((1.4-1)/($N8*1.4))-1)</f>
        <v>5.5778154301607668</v>
      </c>
      <c r="P8" s="142" t="str">
        <f>'AM2_MRS(input)'!$F$25</f>
        <v>-</v>
      </c>
      <c r="Q8" s="143" t="str">
        <f>'AM2_MRS(input)'!$F$26</f>
        <v>-</v>
      </c>
      <c r="R8" s="144" t="str">
        <f>'AM2_MRS(input)'!$F$27</f>
        <v>-</v>
      </c>
      <c r="S8" s="121">
        <f t="shared" ref="S8:S26" si="2">IF(ISERROR($C8*SMALL($F8:$I8,COUNTIF($F8:$I8,0)+1)*$J8/$O8),0,$C8*SMALL($F8:$I8,COUNTIF($F8:$I8,0)+1)*$J8/$O8)</f>
        <v>0</v>
      </c>
      <c r="T8" s="121">
        <f t="shared" ref="T8:T26" si="3">IF(ISERROR($C8*SMALL($F8:$I8,COUNTIF($F8:$I8,0)+1)),0,($C8*SMALL($F8:$I8,COUNTIF($F8:$I8,0)+1)))</f>
        <v>0</v>
      </c>
      <c r="U8" s="117">
        <f t="shared" si="0"/>
        <v>0</v>
      </c>
    </row>
    <row r="9" spans="1:21" x14ac:dyDescent="0.15">
      <c r="A9" s="180"/>
      <c r="B9" s="151">
        <v>3</v>
      </c>
      <c r="C9" s="148"/>
      <c r="D9" s="149" t="str">
        <f>'AM2_MRS(input)'!$F$9</f>
        <v>-</v>
      </c>
      <c r="E9" s="139" t="str">
        <f>'AM2_MRS(input)'!$F$10</f>
        <v>-</v>
      </c>
      <c r="F9" s="118">
        <f>'AM2_MRS(input)'!$F$15</f>
        <v>0.56640000000000001</v>
      </c>
      <c r="G9" s="107">
        <f>'AM2_MRS(input)'!$F$16</f>
        <v>0</v>
      </c>
      <c r="H9" s="107">
        <f>'AM2_MRS(input)'!$F$17</f>
        <v>0</v>
      </c>
      <c r="I9" s="141" t="str">
        <f>'AM2_MRS(input)'!$F$18</f>
        <v>-</v>
      </c>
      <c r="J9" s="123">
        <f>'AM2_MPS(input_separate)'!J9</f>
        <v>0</v>
      </c>
      <c r="K9" s="123">
        <f>'AM2_MPS(input_separate)'!K9</f>
        <v>0</v>
      </c>
      <c r="L9" s="123">
        <f>'AM2_MPS(input_separate)'!L9</f>
        <v>0</v>
      </c>
      <c r="M9" s="125">
        <f>'AM2_MPS(input_separate)'!M9</f>
        <v>0</v>
      </c>
      <c r="N9" s="124">
        <f>'AM2_MPS(input_separate)'!N9</f>
        <v>0</v>
      </c>
      <c r="O9" s="106" t="e">
        <f t="shared" si="1"/>
        <v>#DIV/0!</v>
      </c>
      <c r="P9" s="142" t="str">
        <f>'AM2_MRS(input)'!$F$25</f>
        <v>-</v>
      </c>
      <c r="Q9" s="143" t="str">
        <f>'AM2_MRS(input)'!$F$26</f>
        <v>-</v>
      </c>
      <c r="R9" s="144" t="str">
        <f>'AM2_MRS(input)'!$F$27</f>
        <v>-</v>
      </c>
      <c r="S9" s="121">
        <f t="shared" si="2"/>
        <v>0</v>
      </c>
      <c r="T9" s="121">
        <f t="shared" si="3"/>
        <v>0</v>
      </c>
      <c r="U9" s="117">
        <f t="shared" si="0"/>
        <v>0</v>
      </c>
    </row>
    <row r="10" spans="1:21" x14ac:dyDescent="0.15">
      <c r="A10" s="180"/>
      <c r="B10" s="151">
        <v>4</v>
      </c>
      <c r="C10" s="148"/>
      <c r="D10" s="149" t="str">
        <f>'AM2_MRS(input)'!$F$9</f>
        <v>-</v>
      </c>
      <c r="E10" s="139" t="str">
        <f>'AM2_MRS(input)'!$F$10</f>
        <v>-</v>
      </c>
      <c r="F10" s="118">
        <f>'AM2_MRS(input)'!$F$15</f>
        <v>0.56640000000000001</v>
      </c>
      <c r="G10" s="107">
        <f>'AM2_MRS(input)'!$F$16</f>
        <v>0</v>
      </c>
      <c r="H10" s="107">
        <f>'AM2_MRS(input)'!$F$17</f>
        <v>0</v>
      </c>
      <c r="I10" s="141" t="str">
        <f>'AM2_MRS(input)'!$F$18</f>
        <v>-</v>
      </c>
      <c r="J10" s="123">
        <f>'AM2_MPS(input_separate)'!J10</f>
        <v>0</v>
      </c>
      <c r="K10" s="123">
        <f>'AM2_MPS(input_separate)'!K10</f>
        <v>0</v>
      </c>
      <c r="L10" s="123">
        <f>'AM2_MPS(input_separate)'!L10</f>
        <v>0</v>
      </c>
      <c r="M10" s="125">
        <f>'AM2_MPS(input_separate)'!M10</f>
        <v>0</v>
      </c>
      <c r="N10" s="124">
        <f>'AM2_MPS(input_separate)'!N10</f>
        <v>0</v>
      </c>
      <c r="O10" s="106" t="e">
        <f t="shared" si="1"/>
        <v>#DIV/0!</v>
      </c>
      <c r="P10" s="142" t="str">
        <f>'AM2_MRS(input)'!$F$25</f>
        <v>-</v>
      </c>
      <c r="Q10" s="143" t="str">
        <f>'AM2_MRS(input)'!$F$26</f>
        <v>-</v>
      </c>
      <c r="R10" s="144" t="str">
        <f>'AM2_MRS(input)'!$F$27</f>
        <v>-</v>
      </c>
      <c r="S10" s="121">
        <f t="shared" si="2"/>
        <v>0</v>
      </c>
      <c r="T10" s="121">
        <f t="shared" si="3"/>
        <v>0</v>
      </c>
      <c r="U10" s="117">
        <f t="shared" si="0"/>
        <v>0</v>
      </c>
    </row>
    <row r="11" spans="1:21" x14ac:dyDescent="0.15">
      <c r="A11" s="180"/>
      <c r="B11" s="151">
        <v>5</v>
      </c>
      <c r="C11" s="148"/>
      <c r="D11" s="149" t="str">
        <f>'AM2_MRS(input)'!$F$9</f>
        <v>-</v>
      </c>
      <c r="E11" s="139" t="str">
        <f>'AM2_MRS(input)'!$F$10</f>
        <v>-</v>
      </c>
      <c r="F11" s="118">
        <f>'AM2_MRS(input)'!$F$15</f>
        <v>0.56640000000000001</v>
      </c>
      <c r="G11" s="107">
        <f>'AM2_MRS(input)'!$F$16</f>
        <v>0</v>
      </c>
      <c r="H11" s="107">
        <f>'AM2_MRS(input)'!$F$17</f>
        <v>0</v>
      </c>
      <c r="I11" s="141" t="str">
        <f>'AM2_MRS(input)'!$F$18</f>
        <v>-</v>
      </c>
      <c r="J11" s="123">
        <f>'AM2_MPS(input_separate)'!J11</f>
        <v>0</v>
      </c>
      <c r="K11" s="123">
        <f>'AM2_MPS(input_separate)'!K11</f>
        <v>0</v>
      </c>
      <c r="L11" s="123">
        <f>'AM2_MPS(input_separate)'!L11</f>
        <v>0</v>
      </c>
      <c r="M11" s="125">
        <f>'AM2_MPS(input_separate)'!M11</f>
        <v>0</v>
      </c>
      <c r="N11" s="124">
        <f>'AM2_MPS(input_separate)'!N11</f>
        <v>0</v>
      </c>
      <c r="O11" s="106" t="e">
        <f t="shared" si="1"/>
        <v>#DIV/0!</v>
      </c>
      <c r="P11" s="142" t="str">
        <f>'AM2_MRS(input)'!$F$25</f>
        <v>-</v>
      </c>
      <c r="Q11" s="143" t="str">
        <f>'AM2_MRS(input)'!$F$26</f>
        <v>-</v>
      </c>
      <c r="R11" s="144" t="str">
        <f>'AM2_MRS(input)'!$F$27</f>
        <v>-</v>
      </c>
      <c r="S11" s="121">
        <f t="shared" si="2"/>
        <v>0</v>
      </c>
      <c r="T11" s="121">
        <f t="shared" si="3"/>
        <v>0</v>
      </c>
      <c r="U11" s="117">
        <f t="shared" si="0"/>
        <v>0</v>
      </c>
    </row>
    <row r="12" spans="1:21" x14ac:dyDescent="0.15">
      <c r="A12" s="180"/>
      <c r="B12" s="151">
        <v>6</v>
      </c>
      <c r="C12" s="148"/>
      <c r="D12" s="149" t="str">
        <f>'AM2_MRS(input)'!$F$9</f>
        <v>-</v>
      </c>
      <c r="E12" s="139" t="str">
        <f>'AM2_MRS(input)'!$F$10</f>
        <v>-</v>
      </c>
      <c r="F12" s="118">
        <f>'AM2_MRS(input)'!$F$15</f>
        <v>0.56640000000000001</v>
      </c>
      <c r="G12" s="107">
        <f>'AM2_MRS(input)'!$F$16</f>
        <v>0</v>
      </c>
      <c r="H12" s="107">
        <f>'AM2_MRS(input)'!$F$17</f>
        <v>0</v>
      </c>
      <c r="I12" s="141" t="str">
        <f>'AM2_MRS(input)'!$F$18</f>
        <v>-</v>
      </c>
      <c r="J12" s="123">
        <f>'AM2_MPS(input_separate)'!J12</f>
        <v>0</v>
      </c>
      <c r="K12" s="123">
        <f>'AM2_MPS(input_separate)'!K12</f>
        <v>0</v>
      </c>
      <c r="L12" s="123">
        <f>'AM2_MPS(input_separate)'!L12</f>
        <v>0</v>
      </c>
      <c r="M12" s="125">
        <f>'AM2_MPS(input_separate)'!M12</f>
        <v>0</v>
      </c>
      <c r="N12" s="124">
        <f>'AM2_MPS(input_separate)'!N12</f>
        <v>0</v>
      </c>
      <c r="O12" s="106" t="e">
        <f t="shared" si="1"/>
        <v>#DIV/0!</v>
      </c>
      <c r="P12" s="142" t="str">
        <f>'AM2_MRS(input)'!$F$25</f>
        <v>-</v>
      </c>
      <c r="Q12" s="143" t="str">
        <f>'AM2_MRS(input)'!$F$26</f>
        <v>-</v>
      </c>
      <c r="R12" s="144" t="str">
        <f>'AM2_MRS(input)'!$F$27</f>
        <v>-</v>
      </c>
      <c r="S12" s="121">
        <f t="shared" si="2"/>
        <v>0</v>
      </c>
      <c r="T12" s="121">
        <f t="shared" si="3"/>
        <v>0</v>
      </c>
      <c r="U12" s="117">
        <f t="shared" si="0"/>
        <v>0</v>
      </c>
    </row>
    <row r="13" spans="1:21" x14ac:dyDescent="0.15">
      <c r="A13" s="180"/>
      <c r="B13" s="130">
        <v>7</v>
      </c>
      <c r="C13" s="116"/>
      <c r="D13" s="138" t="str">
        <f>'AM2_MRS(input)'!$F$9</f>
        <v>-</v>
      </c>
      <c r="E13" s="139" t="str">
        <f>'AM2_MRS(input)'!$F$10</f>
        <v>-</v>
      </c>
      <c r="F13" s="118">
        <f>'AM2_MRS(input)'!$F$15</f>
        <v>0.56640000000000001</v>
      </c>
      <c r="G13" s="107">
        <f>'AM2_MRS(input)'!$F$16</f>
        <v>0</v>
      </c>
      <c r="H13" s="107">
        <f>'AM2_MRS(input)'!$F$17</f>
        <v>0</v>
      </c>
      <c r="I13" s="141" t="str">
        <f>'AM2_MRS(input)'!$F$18</f>
        <v>-</v>
      </c>
      <c r="J13" s="123">
        <f>'AM2_MPS(input_separate)'!J13</f>
        <v>0</v>
      </c>
      <c r="K13" s="123">
        <f>'AM2_MPS(input_separate)'!K13</f>
        <v>0</v>
      </c>
      <c r="L13" s="123">
        <f>'AM2_MPS(input_separate)'!L13</f>
        <v>0</v>
      </c>
      <c r="M13" s="125">
        <f>'AM2_MPS(input_separate)'!M13</f>
        <v>0</v>
      </c>
      <c r="N13" s="124">
        <f>'AM2_MPS(input_separate)'!N13</f>
        <v>0</v>
      </c>
      <c r="O13" s="106" t="e">
        <f t="shared" si="1"/>
        <v>#DIV/0!</v>
      </c>
      <c r="P13" s="142" t="str">
        <f>'AM2_MRS(input)'!$F$25</f>
        <v>-</v>
      </c>
      <c r="Q13" s="143" t="str">
        <f>'AM2_MRS(input)'!$F$26</f>
        <v>-</v>
      </c>
      <c r="R13" s="144" t="str">
        <f>'AM2_MRS(input)'!$F$27</f>
        <v>-</v>
      </c>
      <c r="S13" s="121">
        <f t="shared" si="2"/>
        <v>0</v>
      </c>
      <c r="T13" s="121">
        <f t="shared" si="3"/>
        <v>0</v>
      </c>
      <c r="U13" s="117">
        <f t="shared" si="0"/>
        <v>0</v>
      </c>
    </row>
    <row r="14" spans="1:21" x14ac:dyDescent="0.15">
      <c r="A14" s="180"/>
      <c r="B14" s="130">
        <v>8</v>
      </c>
      <c r="C14" s="116"/>
      <c r="D14" s="138" t="str">
        <f>'AM2_MRS(input)'!$F$9</f>
        <v>-</v>
      </c>
      <c r="E14" s="139" t="str">
        <f>'AM2_MRS(input)'!$F$10</f>
        <v>-</v>
      </c>
      <c r="F14" s="118">
        <f>'AM2_MRS(input)'!$F$15</f>
        <v>0.56640000000000001</v>
      </c>
      <c r="G14" s="107">
        <f>'AM2_MRS(input)'!$F$16</f>
        <v>0</v>
      </c>
      <c r="H14" s="107">
        <f>'AM2_MRS(input)'!$F$17</f>
        <v>0</v>
      </c>
      <c r="I14" s="141" t="str">
        <f>'AM2_MRS(input)'!$F$18</f>
        <v>-</v>
      </c>
      <c r="J14" s="123">
        <f>'AM2_MPS(input_separate)'!J14</f>
        <v>0</v>
      </c>
      <c r="K14" s="123">
        <f>'AM2_MPS(input_separate)'!K14</f>
        <v>0</v>
      </c>
      <c r="L14" s="123">
        <f>'AM2_MPS(input_separate)'!L14</f>
        <v>0</v>
      </c>
      <c r="M14" s="125">
        <f>'AM2_MPS(input_separate)'!M14</f>
        <v>0</v>
      </c>
      <c r="N14" s="124">
        <f>'AM2_MPS(input_separate)'!N14</f>
        <v>0</v>
      </c>
      <c r="O14" s="106" t="e">
        <f t="shared" si="1"/>
        <v>#DIV/0!</v>
      </c>
      <c r="P14" s="142" t="str">
        <f>'AM2_MRS(input)'!$F$25</f>
        <v>-</v>
      </c>
      <c r="Q14" s="143" t="str">
        <f>'AM2_MRS(input)'!$F$26</f>
        <v>-</v>
      </c>
      <c r="R14" s="144" t="str">
        <f>'AM2_MRS(input)'!$F$27</f>
        <v>-</v>
      </c>
      <c r="S14" s="121">
        <f t="shared" si="2"/>
        <v>0</v>
      </c>
      <c r="T14" s="121">
        <f t="shared" si="3"/>
        <v>0</v>
      </c>
      <c r="U14" s="117">
        <f t="shared" si="0"/>
        <v>0</v>
      </c>
    </row>
    <row r="15" spans="1:21" x14ac:dyDescent="0.15">
      <c r="A15" s="180"/>
      <c r="B15" s="130">
        <v>9</v>
      </c>
      <c r="C15" s="116"/>
      <c r="D15" s="138" t="str">
        <f>'AM2_MRS(input)'!$F$9</f>
        <v>-</v>
      </c>
      <c r="E15" s="139" t="str">
        <f>'AM2_MRS(input)'!$F$10</f>
        <v>-</v>
      </c>
      <c r="F15" s="118">
        <f>'AM2_MRS(input)'!$F$15</f>
        <v>0.56640000000000001</v>
      </c>
      <c r="G15" s="107">
        <f>'AM2_MRS(input)'!$F$16</f>
        <v>0</v>
      </c>
      <c r="H15" s="107">
        <f>'AM2_MRS(input)'!$F$17</f>
        <v>0</v>
      </c>
      <c r="I15" s="141" t="str">
        <f>'AM2_MRS(input)'!$F$18</f>
        <v>-</v>
      </c>
      <c r="J15" s="123">
        <f>'AM2_MPS(input_separate)'!J15</f>
        <v>0</v>
      </c>
      <c r="K15" s="123">
        <f>'AM2_MPS(input_separate)'!K15</f>
        <v>0</v>
      </c>
      <c r="L15" s="123">
        <f>'AM2_MPS(input_separate)'!L15</f>
        <v>0</v>
      </c>
      <c r="M15" s="125">
        <f>'AM2_MPS(input_separate)'!M15</f>
        <v>0</v>
      </c>
      <c r="N15" s="124">
        <f>'AM2_MPS(input_separate)'!N15</f>
        <v>0</v>
      </c>
      <c r="O15" s="106" t="e">
        <f t="shared" si="1"/>
        <v>#DIV/0!</v>
      </c>
      <c r="P15" s="142" t="str">
        <f>'AM2_MRS(input)'!$F$25</f>
        <v>-</v>
      </c>
      <c r="Q15" s="143" t="str">
        <f>'AM2_MRS(input)'!$F$26</f>
        <v>-</v>
      </c>
      <c r="R15" s="144" t="str">
        <f>'AM2_MRS(input)'!$F$27</f>
        <v>-</v>
      </c>
      <c r="S15" s="121">
        <f t="shared" si="2"/>
        <v>0</v>
      </c>
      <c r="T15" s="121">
        <f t="shared" si="3"/>
        <v>0</v>
      </c>
      <c r="U15" s="117">
        <f t="shared" si="0"/>
        <v>0</v>
      </c>
    </row>
    <row r="16" spans="1:21" x14ac:dyDescent="0.15">
      <c r="A16" s="180"/>
      <c r="B16" s="130">
        <v>10</v>
      </c>
      <c r="C16" s="116"/>
      <c r="D16" s="138" t="str">
        <f>'AM2_MRS(input)'!$F$9</f>
        <v>-</v>
      </c>
      <c r="E16" s="139" t="str">
        <f>'AM2_MRS(input)'!$F$10</f>
        <v>-</v>
      </c>
      <c r="F16" s="118">
        <f>'AM2_MRS(input)'!$F$15</f>
        <v>0.56640000000000001</v>
      </c>
      <c r="G16" s="107">
        <f>'AM2_MRS(input)'!$F$16</f>
        <v>0</v>
      </c>
      <c r="H16" s="107">
        <f>'AM2_MRS(input)'!$F$17</f>
        <v>0</v>
      </c>
      <c r="I16" s="141" t="str">
        <f>'AM2_MRS(input)'!$F$18</f>
        <v>-</v>
      </c>
      <c r="J16" s="123">
        <f>'AM2_MPS(input_separate)'!J16</f>
        <v>0</v>
      </c>
      <c r="K16" s="123">
        <f>'AM2_MPS(input_separate)'!K16</f>
        <v>0</v>
      </c>
      <c r="L16" s="123">
        <f>'AM2_MPS(input_separate)'!L16</f>
        <v>0</v>
      </c>
      <c r="M16" s="125">
        <f>'AM2_MPS(input_separate)'!M16</f>
        <v>0</v>
      </c>
      <c r="N16" s="124">
        <f>'AM2_MPS(input_separate)'!N16</f>
        <v>0</v>
      </c>
      <c r="O16" s="106" t="e">
        <f t="shared" si="1"/>
        <v>#DIV/0!</v>
      </c>
      <c r="P16" s="142" t="str">
        <f>'AM2_MRS(input)'!$F$25</f>
        <v>-</v>
      </c>
      <c r="Q16" s="143" t="str">
        <f>'AM2_MRS(input)'!$F$26</f>
        <v>-</v>
      </c>
      <c r="R16" s="144" t="str">
        <f>'AM2_MRS(input)'!$F$27</f>
        <v>-</v>
      </c>
      <c r="S16" s="121">
        <f t="shared" si="2"/>
        <v>0</v>
      </c>
      <c r="T16" s="121">
        <f t="shared" si="3"/>
        <v>0</v>
      </c>
      <c r="U16" s="117">
        <f t="shared" si="0"/>
        <v>0</v>
      </c>
    </row>
    <row r="17" spans="1:21" x14ac:dyDescent="0.15">
      <c r="A17" s="180"/>
      <c r="B17" s="130">
        <v>11</v>
      </c>
      <c r="C17" s="116"/>
      <c r="D17" s="138" t="str">
        <f>'AM2_MRS(input)'!$F$9</f>
        <v>-</v>
      </c>
      <c r="E17" s="139" t="str">
        <f>'AM2_MRS(input)'!$F$10</f>
        <v>-</v>
      </c>
      <c r="F17" s="118">
        <f>'AM2_MRS(input)'!$F$15</f>
        <v>0.56640000000000001</v>
      </c>
      <c r="G17" s="107">
        <f>'AM2_MRS(input)'!$F$16</f>
        <v>0</v>
      </c>
      <c r="H17" s="107">
        <f>'AM2_MRS(input)'!$F$17</f>
        <v>0</v>
      </c>
      <c r="I17" s="141" t="str">
        <f>'AM2_MRS(input)'!$F$18</f>
        <v>-</v>
      </c>
      <c r="J17" s="123">
        <f>'AM2_MPS(input_separate)'!J17</f>
        <v>0</v>
      </c>
      <c r="K17" s="123">
        <f>'AM2_MPS(input_separate)'!K17</f>
        <v>0</v>
      </c>
      <c r="L17" s="123">
        <f>'AM2_MPS(input_separate)'!L17</f>
        <v>0</v>
      </c>
      <c r="M17" s="125">
        <f>'AM2_MPS(input_separate)'!M17</f>
        <v>0</v>
      </c>
      <c r="N17" s="124">
        <f>'AM2_MPS(input_separate)'!N17</f>
        <v>0</v>
      </c>
      <c r="O17" s="106" t="e">
        <f t="shared" si="1"/>
        <v>#DIV/0!</v>
      </c>
      <c r="P17" s="142" t="str">
        <f>'AM2_MRS(input)'!$F$25</f>
        <v>-</v>
      </c>
      <c r="Q17" s="143" t="str">
        <f>'AM2_MRS(input)'!$F$26</f>
        <v>-</v>
      </c>
      <c r="R17" s="144" t="str">
        <f>'AM2_MRS(input)'!$F$27</f>
        <v>-</v>
      </c>
      <c r="S17" s="121">
        <f t="shared" si="2"/>
        <v>0</v>
      </c>
      <c r="T17" s="121">
        <f t="shared" si="3"/>
        <v>0</v>
      </c>
      <c r="U17" s="117">
        <f t="shared" si="0"/>
        <v>0</v>
      </c>
    </row>
    <row r="18" spans="1:21" x14ac:dyDescent="0.15">
      <c r="A18" s="180"/>
      <c r="B18" s="130">
        <v>12</v>
      </c>
      <c r="C18" s="116"/>
      <c r="D18" s="138" t="str">
        <f>'AM2_MRS(input)'!$F$9</f>
        <v>-</v>
      </c>
      <c r="E18" s="139" t="str">
        <f>'AM2_MRS(input)'!$F$10</f>
        <v>-</v>
      </c>
      <c r="F18" s="118">
        <f>'AM2_MRS(input)'!$F$15</f>
        <v>0.56640000000000001</v>
      </c>
      <c r="G18" s="107">
        <f>'AM2_MRS(input)'!$F$16</f>
        <v>0</v>
      </c>
      <c r="H18" s="107">
        <f>'AM2_MRS(input)'!$F$17</f>
        <v>0</v>
      </c>
      <c r="I18" s="141" t="str">
        <f>'AM2_MRS(input)'!$F$18</f>
        <v>-</v>
      </c>
      <c r="J18" s="123">
        <f>'AM2_MPS(input_separate)'!J18</f>
        <v>0</v>
      </c>
      <c r="K18" s="123">
        <f>'AM2_MPS(input_separate)'!K18</f>
        <v>0</v>
      </c>
      <c r="L18" s="123">
        <f>'AM2_MPS(input_separate)'!L18</f>
        <v>0</v>
      </c>
      <c r="M18" s="125">
        <f>'AM2_MPS(input_separate)'!M18</f>
        <v>0</v>
      </c>
      <c r="N18" s="124">
        <f>'AM2_MPS(input_separate)'!N18</f>
        <v>0</v>
      </c>
      <c r="O18" s="106" t="e">
        <f t="shared" si="1"/>
        <v>#DIV/0!</v>
      </c>
      <c r="P18" s="142" t="str">
        <f>'AM2_MRS(input)'!$F$25</f>
        <v>-</v>
      </c>
      <c r="Q18" s="143" t="str">
        <f>'AM2_MRS(input)'!$F$26</f>
        <v>-</v>
      </c>
      <c r="R18" s="144" t="str">
        <f>'AM2_MRS(input)'!$F$27</f>
        <v>-</v>
      </c>
      <c r="S18" s="121">
        <f t="shared" si="2"/>
        <v>0</v>
      </c>
      <c r="T18" s="121">
        <f t="shared" si="3"/>
        <v>0</v>
      </c>
      <c r="U18" s="117">
        <f t="shared" si="0"/>
        <v>0</v>
      </c>
    </row>
    <row r="19" spans="1:21" x14ac:dyDescent="0.15">
      <c r="A19" s="180"/>
      <c r="B19" s="130">
        <v>13</v>
      </c>
      <c r="C19" s="116"/>
      <c r="D19" s="138" t="str">
        <f>'AM2_MRS(input)'!$F$9</f>
        <v>-</v>
      </c>
      <c r="E19" s="139" t="str">
        <f>'AM2_MRS(input)'!$F$10</f>
        <v>-</v>
      </c>
      <c r="F19" s="118">
        <f>'AM2_MRS(input)'!$F$15</f>
        <v>0.56640000000000001</v>
      </c>
      <c r="G19" s="107">
        <f>'AM2_MRS(input)'!$F$16</f>
        <v>0</v>
      </c>
      <c r="H19" s="107">
        <f>'AM2_MRS(input)'!$F$17</f>
        <v>0</v>
      </c>
      <c r="I19" s="141" t="str">
        <f>'AM2_MRS(input)'!$F$18</f>
        <v>-</v>
      </c>
      <c r="J19" s="123">
        <f>'AM2_MPS(input_separate)'!J19</f>
        <v>0</v>
      </c>
      <c r="K19" s="123">
        <f>'AM2_MPS(input_separate)'!K19</f>
        <v>0</v>
      </c>
      <c r="L19" s="123">
        <f>'AM2_MPS(input_separate)'!L19</f>
        <v>0</v>
      </c>
      <c r="M19" s="125">
        <f>'AM2_MPS(input_separate)'!M19</f>
        <v>0</v>
      </c>
      <c r="N19" s="124">
        <f>'AM2_MPS(input_separate)'!N19</f>
        <v>0</v>
      </c>
      <c r="O19" s="106" t="e">
        <f t="shared" si="1"/>
        <v>#DIV/0!</v>
      </c>
      <c r="P19" s="142" t="str">
        <f>'AM2_MRS(input)'!$F$25</f>
        <v>-</v>
      </c>
      <c r="Q19" s="143" t="str">
        <f>'AM2_MRS(input)'!$F$26</f>
        <v>-</v>
      </c>
      <c r="R19" s="144" t="str">
        <f>'AM2_MRS(input)'!$F$27</f>
        <v>-</v>
      </c>
      <c r="S19" s="121">
        <f t="shared" si="2"/>
        <v>0</v>
      </c>
      <c r="T19" s="121">
        <f t="shared" si="3"/>
        <v>0</v>
      </c>
      <c r="U19" s="117">
        <f t="shared" si="0"/>
        <v>0</v>
      </c>
    </row>
    <row r="20" spans="1:21" x14ac:dyDescent="0.15">
      <c r="A20" s="180"/>
      <c r="B20" s="130">
        <v>14</v>
      </c>
      <c r="C20" s="116"/>
      <c r="D20" s="138" t="str">
        <f>'AM2_MRS(input)'!$F$9</f>
        <v>-</v>
      </c>
      <c r="E20" s="139" t="str">
        <f>'AM2_MRS(input)'!$F$10</f>
        <v>-</v>
      </c>
      <c r="F20" s="118">
        <f>'AM2_MRS(input)'!$F$15</f>
        <v>0.56640000000000001</v>
      </c>
      <c r="G20" s="107">
        <f>'AM2_MRS(input)'!$F$16</f>
        <v>0</v>
      </c>
      <c r="H20" s="107">
        <f>'AM2_MRS(input)'!$F$17</f>
        <v>0</v>
      </c>
      <c r="I20" s="141" t="str">
        <f>'AM2_MRS(input)'!$F$18</f>
        <v>-</v>
      </c>
      <c r="J20" s="123">
        <f>'AM2_MPS(input_separate)'!J20</f>
        <v>0</v>
      </c>
      <c r="K20" s="123">
        <f>'AM2_MPS(input_separate)'!K20</f>
        <v>0</v>
      </c>
      <c r="L20" s="123">
        <f>'AM2_MPS(input_separate)'!L20</f>
        <v>0</v>
      </c>
      <c r="M20" s="125">
        <f>'AM2_MPS(input_separate)'!M20</f>
        <v>0</v>
      </c>
      <c r="N20" s="124">
        <f>'AM2_MPS(input_separate)'!N20</f>
        <v>0</v>
      </c>
      <c r="O20" s="106" t="e">
        <f t="shared" si="1"/>
        <v>#DIV/0!</v>
      </c>
      <c r="P20" s="142" t="str">
        <f>'AM2_MRS(input)'!$F$25</f>
        <v>-</v>
      </c>
      <c r="Q20" s="143" t="str">
        <f>'AM2_MRS(input)'!$F$26</f>
        <v>-</v>
      </c>
      <c r="R20" s="144" t="str">
        <f>'AM2_MRS(input)'!$F$27</f>
        <v>-</v>
      </c>
      <c r="S20" s="121">
        <f t="shared" si="2"/>
        <v>0</v>
      </c>
      <c r="T20" s="121">
        <f t="shared" si="3"/>
        <v>0</v>
      </c>
      <c r="U20" s="117">
        <f t="shared" si="0"/>
        <v>0</v>
      </c>
    </row>
    <row r="21" spans="1:21" x14ac:dyDescent="0.15">
      <c r="A21" s="180"/>
      <c r="B21" s="130">
        <v>15</v>
      </c>
      <c r="C21" s="116"/>
      <c r="D21" s="138" t="str">
        <f>'AM2_MRS(input)'!$F$9</f>
        <v>-</v>
      </c>
      <c r="E21" s="139" t="str">
        <f>'AM2_MRS(input)'!$F$10</f>
        <v>-</v>
      </c>
      <c r="F21" s="118">
        <f>'AM2_MRS(input)'!$F$15</f>
        <v>0.56640000000000001</v>
      </c>
      <c r="G21" s="107">
        <f>'AM2_MRS(input)'!$F$16</f>
        <v>0</v>
      </c>
      <c r="H21" s="107">
        <f>'AM2_MRS(input)'!$F$17</f>
        <v>0</v>
      </c>
      <c r="I21" s="141" t="str">
        <f>'AM2_MRS(input)'!$F$18</f>
        <v>-</v>
      </c>
      <c r="J21" s="123">
        <f>'AM2_MPS(input_separate)'!J21</f>
        <v>0</v>
      </c>
      <c r="K21" s="123">
        <f>'AM2_MPS(input_separate)'!K21</f>
        <v>0</v>
      </c>
      <c r="L21" s="123">
        <f>'AM2_MPS(input_separate)'!L21</f>
        <v>0</v>
      </c>
      <c r="M21" s="125">
        <f>'AM2_MPS(input_separate)'!M21</f>
        <v>0</v>
      </c>
      <c r="N21" s="124">
        <f>'AM2_MPS(input_separate)'!N21</f>
        <v>0</v>
      </c>
      <c r="O21" s="106" t="e">
        <f t="shared" si="1"/>
        <v>#DIV/0!</v>
      </c>
      <c r="P21" s="142" t="str">
        <f>'AM2_MRS(input)'!$F$25</f>
        <v>-</v>
      </c>
      <c r="Q21" s="143" t="str">
        <f>'AM2_MRS(input)'!$F$26</f>
        <v>-</v>
      </c>
      <c r="R21" s="144" t="str">
        <f>'AM2_MRS(input)'!$F$27</f>
        <v>-</v>
      </c>
      <c r="S21" s="121">
        <f t="shared" si="2"/>
        <v>0</v>
      </c>
      <c r="T21" s="121">
        <f t="shared" si="3"/>
        <v>0</v>
      </c>
      <c r="U21" s="117">
        <f t="shared" si="0"/>
        <v>0</v>
      </c>
    </row>
    <row r="22" spans="1:21" x14ac:dyDescent="0.15">
      <c r="A22" s="180"/>
      <c r="B22" s="130">
        <v>16</v>
      </c>
      <c r="C22" s="116"/>
      <c r="D22" s="138" t="str">
        <f>'AM2_MRS(input)'!$F$9</f>
        <v>-</v>
      </c>
      <c r="E22" s="139" t="str">
        <f>'AM2_MRS(input)'!$F$10</f>
        <v>-</v>
      </c>
      <c r="F22" s="118">
        <f>'AM2_MRS(input)'!$F$15</f>
        <v>0.56640000000000001</v>
      </c>
      <c r="G22" s="107">
        <f>'AM2_MRS(input)'!$F$16</f>
        <v>0</v>
      </c>
      <c r="H22" s="107">
        <f>'AM2_MRS(input)'!$F$17</f>
        <v>0</v>
      </c>
      <c r="I22" s="141" t="str">
        <f>'AM2_MRS(input)'!$F$18</f>
        <v>-</v>
      </c>
      <c r="J22" s="123">
        <f>'AM2_MPS(input_separate)'!J22</f>
        <v>0</v>
      </c>
      <c r="K22" s="123">
        <f>'AM2_MPS(input_separate)'!K22</f>
        <v>0</v>
      </c>
      <c r="L22" s="123">
        <f>'AM2_MPS(input_separate)'!L22</f>
        <v>0</v>
      </c>
      <c r="M22" s="125">
        <f>'AM2_MPS(input_separate)'!M22</f>
        <v>0</v>
      </c>
      <c r="N22" s="124">
        <f>'AM2_MPS(input_separate)'!N22</f>
        <v>0</v>
      </c>
      <c r="O22" s="106" t="e">
        <f t="shared" si="1"/>
        <v>#DIV/0!</v>
      </c>
      <c r="P22" s="142" t="str">
        <f>'AM2_MRS(input)'!$F$25</f>
        <v>-</v>
      </c>
      <c r="Q22" s="143" t="str">
        <f>'AM2_MRS(input)'!$F$26</f>
        <v>-</v>
      </c>
      <c r="R22" s="144" t="str">
        <f>'AM2_MRS(input)'!$F$27</f>
        <v>-</v>
      </c>
      <c r="S22" s="121">
        <f t="shared" si="2"/>
        <v>0</v>
      </c>
      <c r="T22" s="121">
        <f t="shared" si="3"/>
        <v>0</v>
      </c>
      <c r="U22" s="117">
        <f t="shared" si="0"/>
        <v>0</v>
      </c>
    </row>
    <row r="23" spans="1:21" x14ac:dyDescent="0.15">
      <c r="A23" s="180"/>
      <c r="B23" s="130">
        <v>17</v>
      </c>
      <c r="C23" s="116"/>
      <c r="D23" s="138" t="str">
        <f>'AM2_MRS(input)'!$F$9</f>
        <v>-</v>
      </c>
      <c r="E23" s="139" t="str">
        <f>'AM2_MRS(input)'!$F$10</f>
        <v>-</v>
      </c>
      <c r="F23" s="118">
        <f>'AM2_MRS(input)'!$F$15</f>
        <v>0.56640000000000001</v>
      </c>
      <c r="G23" s="107">
        <f>'AM2_MRS(input)'!$F$16</f>
        <v>0</v>
      </c>
      <c r="H23" s="107">
        <f>'AM2_MRS(input)'!$F$17</f>
        <v>0</v>
      </c>
      <c r="I23" s="141" t="str">
        <f>'AM2_MRS(input)'!$F$18</f>
        <v>-</v>
      </c>
      <c r="J23" s="123">
        <f>'AM2_MPS(input_separate)'!J23</f>
        <v>0</v>
      </c>
      <c r="K23" s="123">
        <f>'AM2_MPS(input_separate)'!K23</f>
        <v>0</v>
      </c>
      <c r="L23" s="123">
        <f>'AM2_MPS(input_separate)'!L23</f>
        <v>0</v>
      </c>
      <c r="M23" s="125">
        <f>'AM2_MPS(input_separate)'!M23</f>
        <v>0</v>
      </c>
      <c r="N23" s="124">
        <f>'AM2_MPS(input_separate)'!N23</f>
        <v>0</v>
      </c>
      <c r="O23" s="106" t="e">
        <f t="shared" si="1"/>
        <v>#DIV/0!</v>
      </c>
      <c r="P23" s="142" t="str">
        <f>'AM2_MRS(input)'!$F$25</f>
        <v>-</v>
      </c>
      <c r="Q23" s="143" t="str">
        <f>'AM2_MRS(input)'!$F$26</f>
        <v>-</v>
      </c>
      <c r="R23" s="144" t="str">
        <f>'AM2_MRS(input)'!$F$27</f>
        <v>-</v>
      </c>
      <c r="S23" s="121">
        <f t="shared" si="2"/>
        <v>0</v>
      </c>
      <c r="T23" s="121">
        <f t="shared" si="3"/>
        <v>0</v>
      </c>
      <c r="U23" s="117">
        <f t="shared" si="0"/>
        <v>0</v>
      </c>
    </row>
    <row r="24" spans="1:21" x14ac:dyDescent="0.15">
      <c r="A24" s="180"/>
      <c r="B24" s="130">
        <v>18</v>
      </c>
      <c r="C24" s="116"/>
      <c r="D24" s="138" t="str">
        <f>'AM2_MRS(input)'!$F$9</f>
        <v>-</v>
      </c>
      <c r="E24" s="139" t="str">
        <f>'AM2_MRS(input)'!$F$10</f>
        <v>-</v>
      </c>
      <c r="F24" s="118">
        <f>'AM2_MRS(input)'!$F$15</f>
        <v>0.56640000000000001</v>
      </c>
      <c r="G24" s="107">
        <f>'AM2_MRS(input)'!$F$16</f>
        <v>0</v>
      </c>
      <c r="H24" s="107">
        <f>'AM2_MRS(input)'!$F$17</f>
        <v>0</v>
      </c>
      <c r="I24" s="141" t="str">
        <f>'AM2_MRS(input)'!$F$18</f>
        <v>-</v>
      </c>
      <c r="J24" s="123">
        <f>'AM2_MPS(input_separate)'!J24</f>
        <v>0</v>
      </c>
      <c r="K24" s="123">
        <f>'AM2_MPS(input_separate)'!K24</f>
        <v>0</v>
      </c>
      <c r="L24" s="123">
        <f>'AM2_MPS(input_separate)'!L24</f>
        <v>0</v>
      </c>
      <c r="M24" s="125">
        <f>'AM2_MPS(input_separate)'!M24</f>
        <v>0</v>
      </c>
      <c r="N24" s="124">
        <f>'AM2_MPS(input_separate)'!N24</f>
        <v>0</v>
      </c>
      <c r="O24" s="106" t="e">
        <f t="shared" si="1"/>
        <v>#DIV/0!</v>
      </c>
      <c r="P24" s="142" t="str">
        <f>'AM2_MRS(input)'!$F$25</f>
        <v>-</v>
      </c>
      <c r="Q24" s="143" t="str">
        <f>'AM2_MRS(input)'!$F$26</f>
        <v>-</v>
      </c>
      <c r="R24" s="144" t="str">
        <f>'AM2_MRS(input)'!$F$27</f>
        <v>-</v>
      </c>
      <c r="S24" s="121">
        <f t="shared" si="2"/>
        <v>0</v>
      </c>
      <c r="T24" s="121">
        <f t="shared" si="3"/>
        <v>0</v>
      </c>
      <c r="U24" s="117">
        <f t="shared" si="0"/>
        <v>0</v>
      </c>
    </row>
    <row r="25" spans="1:21" x14ac:dyDescent="0.15">
      <c r="A25" s="180"/>
      <c r="B25" s="130">
        <v>19</v>
      </c>
      <c r="C25" s="116"/>
      <c r="D25" s="138" t="str">
        <f>'AM2_MRS(input)'!$F$9</f>
        <v>-</v>
      </c>
      <c r="E25" s="139" t="str">
        <f>'AM2_MRS(input)'!$F$10</f>
        <v>-</v>
      </c>
      <c r="F25" s="118">
        <f>'AM2_MRS(input)'!$F$15</f>
        <v>0.56640000000000001</v>
      </c>
      <c r="G25" s="107">
        <f>'AM2_MRS(input)'!$F$16</f>
        <v>0</v>
      </c>
      <c r="H25" s="107">
        <f>'AM2_MRS(input)'!$F$17</f>
        <v>0</v>
      </c>
      <c r="I25" s="141" t="str">
        <f>'AM2_MRS(input)'!$F$18</f>
        <v>-</v>
      </c>
      <c r="J25" s="123">
        <f>'AM2_MPS(input_separate)'!J25</f>
        <v>0</v>
      </c>
      <c r="K25" s="123">
        <f>'AM2_MPS(input_separate)'!K25</f>
        <v>0</v>
      </c>
      <c r="L25" s="123">
        <f>'AM2_MPS(input_separate)'!L25</f>
        <v>0</v>
      </c>
      <c r="M25" s="125">
        <f>'AM2_MPS(input_separate)'!M25</f>
        <v>0</v>
      </c>
      <c r="N25" s="124">
        <f>'AM2_MPS(input_separate)'!N25</f>
        <v>0</v>
      </c>
      <c r="O25" s="106" t="e">
        <f t="shared" si="1"/>
        <v>#DIV/0!</v>
      </c>
      <c r="P25" s="142" t="str">
        <f>'AM2_MRS(input)'!$F$25</f>
        <v>-</v>
      </c>
      <c r="Q25" s="143" t="str">
        <f>'AM2_MRS(input)'!$F$26</f>
        <v>-</v>
      </c>
      <c r="R25" s="144" t="str">
        <f>'AM2_MRS(input)'!$F$27</f>
        <v>-</v>
      </c>
      <c r="S25" s="121">
        <f t="shared" si="2"/>
        <v>0</v>
      </c>
      <c r="T25" s="121">
        <f t="shared" si="3"/>
        <v>0</v>
      </c>
      <c r="U25" s="117">
        <f t="shared" si="0"/>
        <v>0</v>
      </c>
    </row>
    <row r="26" spans="1:21" x14ac:dyDescent="0.15">
      <c r="A26" s="180"/>
      <c r="B26" s="130">
        <v>20</v>
      </c>
      <c r="C26" s="116"/>
      <c r="D26" s="138" t="str">
        <f>'AM2_MRS(input)'!$F$9</f>
        <v>-</v>
      </c>
      <c r="E26" s="139" t="str">
        <f>'AM2_MRS(input)'!$F$10</f>
        <v>-</v>
      </c>
      <c r="F26" s="118">
        <f>'AM2_MRS(input)'!$F$15</f>
        <v>0.56640000000000001</v>
      </c>
      <c r="G26" s="107">
        <f>'AM2_MRS(input)'!$F$16</f>
        <v>0</v>
      </c>
      <c r="H26" s="107">
        <f>'AM2_MRS(input)'!$F$17</f>
        <v>0</v>
      </c>
      <c r="I26" s="141" t="str">
        <f>'AM2_MRS(input)'!$F$18</f>
        <v>-</v>
      </c>
      <c r="J26" s="123">
        <f>'AM2_MPS(input_separate)'!J26</f>
        <v>0</v>
      </c>
      <c r="K26" s="123">
        <f>'AM2_MPS(input_separate)'!K26</f>
        <v>0</v>
      </c>
      <c r="L26" s="123">
        <f>'AM2_MPS(input_separate)'!L26</f>
        <v>0</v>
      </c>
      <c r="M26" s="125">
        <f>'AM2_MPS(input_separate)'!M26</f>
        <v>0</v>
      </c>
      <c r="N26" s="124">
        <f>'AM2_MPS(input_separate)'!N26</f>
        <v>0</v>
      </c>
      <c r="O26" s="106" t="e">
        <f>$K26*(293/$M26)*((0.801/0.101)^((1.4-1)/($N26*1.4))-1)/((($L26+0.101)/0.101)^((1.4-1)/($N26*1.4))-1)</f>
        <v>#DIV/0!</v>
      </c>
      <c r="P26" s="142" t="str">
        <f>'AM2_MRS(input)'!$F$25</f>
        <v>-</v>
      </c>
      <c r="Q26" s="143" t="str">
        <f>'AM2_MRS(input)'!$F$26</f>
        <v>-</v>
      </c>
      <c r="R26" s="144" t="str">
        <f>'AM2_MRS(input)'!$F$27</f>
        <v>-</v>
      </c>
      <c r="S26" s="121">
        <f t="shared" si="2"/>
        <v>0</v>
      </c>
      <c r="T26" s="121">
        <f t="shared" si="3"/>
        <v>0</v>
      </c>
      <c r="U26" s="117">
        <f t="shared" si="0"/>
        <v>0</v>
      </c>
    </row>
    <row r="27" spans="1:21" ht="15" x14ac:dyDescent="0.15">
      <c r="A27" s="180"/>
      <c r="B27" s="84" t="s">
        <v>63</v>
      </c>
      <c r="C27" s="140" t="s">
        <v>62</v>
      </c>
      <c r="D27" s="140" t="s">
        <v>62</v>
      </c>
      <c r="E27" s="140" t="s">
        <v>62</v>
      </c>
      <c r="F27" s="140" t="s">
        <v>62</v>
      </c>
      <c r="G27" s="140" t="s">
        <v>62</v>
      </c>
      <c r="H27" s="140" t="s">
        <v>62</v>
      </c>
      <c r="I27" s="140" t="s">
        <v>62</v>
      </c>
      <c r="J27" s="140" t="s">
        <v>62</v>
      </c>
      <c r="K27" s="140" t="s">
        <v>62</v>
      </c>
      <c r="L27" s="140" t="s">
        <v>62</v>
      </c>
      <c r="M27" s="140" t="s">
        <v>62</v>
      </c>
      <c r="N27" s="140" t="s">
        <v>62</v>
      </c>
      <c r="O27" s="140" t="s">
        <v>62</v>
      </c>
      <c r="P27" s="140" t="s">
        <v>62</v>
      </c>
      <c r="Q27" s="140" t="s">
        <v>62</v>
      </c>
      <c r="R27" s="140" t="s">
        <v>62</v>
      </c>
      <c r="S27" s="122">
        <f>SUMIF($S7:$S26,"&gt;0",$S7:$S26)</f>
        <v>0</v>
      </c>
      <c r="T27" s="122">
        <f>SUMIF($T7:$T26,"&gt;0",$T7:$T26)</f>
        <v>0</v>
      </c>
      <c r="U27" s="122">
        <f>SUMIF($U7:$U26,"&gt;0",$U7:$U26)</f>
        <v>0</v>
      </c>
    </row>
    <row r="31" spans="1:21" ht="13.9" customHeight="1" x14ac:dyDescent="0.15"/>
  </sheetData>
  <sheetProtection password="C763" sheet="1" objects="1" scenarios="1" formatCells="0" formatRows="0"/>
  <mergeCells count="4">
    <mergeCell ref="C3:E3"/>
    <mergeCell ref="S3:U3"/>
    <mergeCell ref="A7:A27"/>
    <mergeCell ref="F3:R3"/>
  </mergeCells>
  <phoneticPr fontId="18"/>
  <pageMargins left="0.70866141732283472" right="0.70866141732283472" top="0.74803149606299213" bottom="0.74803149606299213" header="0.31496062992125984" footer="0.31496062992125984"/>
  <pageSetup paperSize="9" scale="46"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A1:K24"/>
  <sheetViews>
    <sheetView showGridLines="0" view="pageBreakPreview" zoomScale="80" zoomScaleNormal="100" zoomScaleSheetLayoutView="80" workbookViewId="0"/>
  </sheetViews>
  <sheetFormatPr defaultColWidth="9" defaultRowHeight="14.25" x14ac:dyDescent="0.15"/>
  <cols>
    <col min="1" max="2" width="2.625" style="42" customWidth="1"/>
    <col min="3" max="4" width="3.625" style="42" customWidth="1"/>
    <col min="5" max="5" width="47.125" style="42" customWidth="1"/>
    <col min="6" max="7" width="12.625" style="42" customWidth="1"/>
    <col min="8" max="8" width="10.625" style="42" customWidth="1"/>
    <col min="9" max="9" width="11.875" style="45" customWidth="1"/>
    <col min="10" max="16384" width="9" style="42"/>
  </cols>
  <sheetData>
    <row r="1" spans="1:11" ht="18" customHeight="1" x14ac:dyDescent="0.15">
      <c r="I1" s="48" t="str">
        <f>'AM2_MPS(input)'!K1</f>
        <v>Monitoring Spreadsheet: JCM_TH_AM002_ver02.0</v>
      </c>
    </row>
    <row r="2" spans="1:11" ht="18" customHeight="1" x14ac:dyDescent="0.15">
      <c r="I2" s="48" t="str">
        <f>'AM2_MPS(input)'!K2</f>
        <v>Reference Number: TH004</v>
      </c>
    </row>
    <row r="3" spans="1:11" ht="27.75" customHeight="1" x14ac:dyDescent="0.15">
      <c r="A3" s="181" t="s">
        <v>173</v>
      </c>
      <c r="B3" s="181"/>
      <c r="C3" s="181"/>
      <c r="D3" s="181"/>
      <c r="E3" s="181"/>
      <c r="F3" s="181"/>
      <c r="G3" s="181"/>
      <c r="H3" s="181"/>
      <c r="I3" s="181"/>
    </row>
    <row r="4" spans="1:11" ht="11.25" customHeight="1" x14ac:dyDescent="0.15"/>
    <row r="5" spans="1:11" ht="18.75" customHeight="1" thickBot="1" x14ac:dyDescent="0.2">
      <c r="A5" s="57" t="s">
        <v>2</v>
      </c>
      <c r="B5" s="50"/>
      <c r="C5" s="50"/>
      <c r="D5" s="50"/>
      <c r="E5" s="49"/>
      <c r="F5" s="51" t="s">
        <v>6</v>
      </c>
      <c r="G5" s="64" t="s">
        <v>0</v>
      </c>
      <c r="H5" s="51" t="s">
        <v>1</v>
      </c>
      <c r="I5" s="52" t="s">
        <v>7</v>
      </c>
    </row>
    <row r="6" spans="1:11" ht="18.75" customHeight="1" thickBot="1" x14ac:dyDescent="0.2">
      <c r="A6" s="59"/>
      <c r="B6" s="53" t="s">
        <v>36</v>
      </c>
      <c r="C6" s="53"/>
      <c r="D6" s="53"/>
      <c r="E6" s="53"/>
      <c r="F6" s="37" t="s">
        <v>79</v>
      </c>
      <c r="G6" s="126">
        <f>G10-G13</f>
        <v>0</v>
      </c>
      <c r="H6" s="63" t="s">
        <v>39</v>
      </c>
      <c r="I6" s="54" t="s">
        <v>40</v>
      </c>
    </row>
    <row r="7" spans="1:11" ht="18.75" customHeight="1" x14ac:dyDescent="0.15">
      <c r="A7" s="57" t="s">
        <v>3</v>
      </c>
      <c r="B7" s="50"/>
      <c r="C7" s="50"/>
      <c r="D7" s="50"/>
      <c r="E7" s="49"/>
      <c r="F7" s="49"/>
      <c r="G7" s="40"/>
      <c r="H7" s="49"/>
      <c r="I7" s="51"/>
      <c r="J7" s="10"/>
      <c r="K7" s="10"/>
    </row>
    <row r="8" spans="1:11" ht="18.75" customHeight="1" x14ac:dyDescent="0.15">
      <c r="A8" s="58"/>
      <c r="B8" s="182" t="s">
        <v>44</v>
      </c>
      <c r="C8" s="183"/>
      <c r="D8" s="183"/>
      <c r="E8" s="184"/>
      <c r="F8" s="56" t="s">
        <v>44</v>
      </c>
      <c r="G8" s="54" t="s">
        <v>44</v>
      </c>
      <c r="H8" s="54" t="s">
        <v>44</v>
      </c>
      <c r="I8" s="56" t="s">
        <v>44</v>
      </c>
    </row>
    <row r="9" spans="1:11" ht="18.75" customHeight="1" thickBot="1" x14ac:dyDescent="0.2">
      <c r="A9" s="57" t="s">
        <v>4</v>
      </c>
      <c r="B9" s="49"/>
      <c r="C9" s="50"/>
      <c r="D9" s="51"/>
      <c r="E9" s="51"/>
      <c r="F9" s="51"/>
      <c r="G9" s="57"/>
      <c r="H9" s="49"/>
      <c r="I9" s="51"/>
    </row>
    <row r="10" spans="1:11" ht="18.75" customHeight="1" thickBot="1" x14ac:dyDescent="0.2">
      <c r="A10" s="58"/>
      <c r="B10" s="27" t="s">
        <v>37</v>
      </c>
      <c r="C10" s="53"/>
      <c r="D10" s="53"/>
      <c r="E10" s="53"/>
      <c r="F10" s="37" t="s">
        <v>79</v>
      </c>
      <c r="G10" s="126">
        <f>G11</f>
        <v>0</v>
      </c>
      <c r="H10" s="63" t="s">
        <v>39</v>
      </c>
      <c r="I10" s="56" t="s">
        <v>41</v>
      </c>
    </row>
    <row r="11" spans="1:11" ht="18.75" customHeight="1" x14ac:dyDescent="0.15">
      <c r="A11" s="58"/>
      <c r="B11" s="61"/>
      <c r="C11" s="28" t="s">
        <v>77</v>
      </c>
      <c r="D11" s="31"/>
      <c r="E11" s="32"/>
      <c r="F11" s="56" t="s">
        <v>79</v>
      </c>
      <c r="G11" s="127">
        <f>'AM2_MRS(input_separate)'!S27</f>
        <v>0</v>
      </c>
      <c r="H11" s="17" t="s">
        <v>39</v>
      </c>
      <c r="I11" s="56" t="s">
        <v>41</v>
      </c>
    </row>
    <row r="12" spans="1:11" ht="18.75" customHeight="1" thickBot="1" x14ac:dyDescent="0.2">
      <c r="A12" s="57" t="s">
        <v>5</v>
      </c>
      <c r="B12" s="50"/>
      <c r="C12" s="50"/>
      <c r="D12" s="50"/>
      <c r="E12" s="49"/>
      <c r="F12" s="51"/>
      <c r="G12" s="57"/>
      <c r="H12" s="49"/>
      <c r="I12" s="51"/>
    </row>
    <row r="13" spans="1:11" ht="18.75" customHeight="1" thickBot="1" x14ac:dyDescent="0.2">
      <c r="A13" s="58"/>
      <c r="B13" s="60" t="s">
        <v>38</v>
      </c>
      <c r="C13" s="55"/>
      <c r="D13" s="55"/>
      <c r="E13" s="55"/>
      <c r="F13" s="37" t="s">
        <v>79</v>
      </c>
      <c r="G13" s="126">
        <f>G14</f>
        <v>0</v>
      </c>
      <c r="H13" s="63" t="s">
        <v>39</v>
      </c>
      <c r="I13" s="56" t="s">
        <v>42</v>
      </c>
    </row>
    <row r="14" spans="1:11" ht="18.75" customHeight="1" x14ac:dyDescent="0.15">
      <c r="A14" s="59"/>
      <c r="B14" s="62"/>
      <c r="C14" s="28" t="s">
        <v>78</v>
      </c>
      <c r="D14" s="30"/>
      <c r="E14" s="29"/>
      <c r="F14" s="56" t="s">
        <v>79</v>
      </c>
      <c r="G14" s="127">
        <f>'AM2_MRS(input_separate)'!T27</f>
        <v>0</v>
      </c>
      <c r="H14" s="17" t="s">
        <v>39</v>
      </c>
      <c r="I14" s="56" t="s">
        <v>42</v>
      </c>
    </row>
    <row r="15" spans="1:11" x14ac:dyDescent="0.15">
      <c r="A15" s="43"/>
      <c r="B15" s="43"/>
      <c r="C15" s="7"/>
      <c r="D15" s="43"/>
      <c r="E15" s="7"/>
      <c r="F15" s="47"/>
      <c r="G15" s="46"/>
      <c r="H15" s="46"/>
      <c r="I15" s="6"/>
    </row>
    <row r="16" spans="1:11" ht="21.75" customHeight="1" x14ac:dyDescent="0.15">
      <c r="E16" s="43" t="s">
        <v>8</v>
      </c>
      <c r="F16" s="44"/>
    </row>
    <row r="17" spans="5:8" ht="18" customHeight="1" x14ac:dyDescent="0.15">
      <c r="E17" s="36" t="s">
        <v>83</v>
      </c>
      <c r="F17" s="111">
        <v>5.73</v>
      </c>
      <c r="G17" s="33" t="s">
        <v>44</v>
      </c>
      <c r="H17" s="3"/>
    </row>
    <row r="18" spans="5:8" ht="18" customHeight="1" x14ac:dyDescent="0.15">
      <c r="E18" s="36" t="s">
        <v>84</v>
      </c>
      <c r="F18" s="111">
        <v>6</v>
      </c>
      <c r="G18" s="33" t="s">
        <v>44</v>
      </c>
      <c r="H18" s="3"/>
    </row>
    <row r="19" spans="5:8" ht="18" customHeight="1" x14ac:dyDescent="0.15">
      <c r="E19" s="36" t="s">
        <v>85</v>
      </c>
      <c r="F19" s="111">
        <v>5.67</v>
      </c>
      <c r="G19" s="33" t="s">
        <v>44</v>
      </c>
      <c r="H19" s="43"/>
    </row>
    <row r="20" spans="5:8" ht="18" customHeight="1" x14ac:dyDescent="0.15">
      <c r="E20" s="36" t="s">
        <v>86</v>
      </c>
      <c r="F20" s="111">
        <v>5.84</v>
      </c>
      <c r="G20" s="33" t="s">
        <v>44</v>
      </c>
      <c r="H20" s="43"/>
    </row>
    <row r="21" spans="5:8" ht="18" customHeight="1" x14ac:dyDescent="0.15">
      <c r="E21" s="36" t="s">
        <v>87</v>
      </c>
      <c r="F21" s="111">
        <v>6.14</v>
      </c>
      <c r="G21" s="33" t="s">
        <v>44</v>
      </c>
      <c r="H21" s="43"/>
    </row>
    <row r="22" spans="5:8" ht="18" customHeight="1" x14ac:dyDescent="0.15">
      <c r="E22" s="36" t="s">
        <v>88</v>
      </c>
      <c r="F22" s="111">
        <v>5.65</v>
      </c>
      <c r="G22" s="33" t="s">
        <v>44</v>
      </c>
      <c r="H22" s="43"/>
    </row>
    <row r="23" spans="5:8" ht="18" customHeight="1" x14ac:dyDescent="0.15">
      <c r="E23" s="36" t="s">
        <v>89</v>
      </c>
      <c r="F23" s="111">
        <v>5.49</v>
      </c>
      <c r="G23" s="33" t="s">
        <v>44</v>
      </c>
      <c r="H23" s="43"/>
    </row>
    <row r="24" spans="5:8" s="45" customFormat="1" x14ac:dyDescent="0.15">
      <c r="E24" s="43"/>
      <c r="F24" s="43"/>
      <c r="G24" s="43"/>
      <c r="H24" s="43"/>
    </row>
  </sheetData>
  <sheetProtection password="C763" sheet="1" objects="1" scenarios="1"/>
  <mergeCells count="2">
    <mergeCell ref="A3:I3"/>
    <mergeCell ref="B8:E8"/>
  </mergeCells>
  <phoneticPr fontId="18"/>
  <pageMargins left="0.70866141732283472" right="0.70866141732283472" top="0.74803149606299213" bottom="0.74803149606299213" header="0.31496062992125984" footer="0.31496062992125984"/>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K35"/>
  <sheetViews>
    <sheetView showGridLines="0" view="pageBreakPreview" zoomScale="70" zoomScaleNormal="55" zoomScaleSheetLayoutView="70" workbookViewId="0"/>
  </sheetViews>
  <sheetFormatPr defaultColWidth="9" defaultRowHeight="14.25" x14ac:dyDescent="0.15"/>
  <cols>
    <col min="1" max="1" width="2.625" style="85" customWidth="1"/>
    <col min="2" max="2" width="11.625" style="85" customWidth="1"/>
    <col min="3" max="3" width="12.375" style="85" customWidth="1"/>
    <col min="4" max="4" width="26.625" style="85" customWidth="1"/>
    <col min="5" max="6" width="10.625" style="85" customWidth="1"/>
    <col min="7" max="7" width="11.625" style="85" customWidth="1"/>
    <col min="8" max="8" width="11.375" style="85" customWidth="1"/>
    <col min="9" max="9" width="60.625" style="85" customWidth="1"/>
    <col min="10" max="10" width="12.625" style="85" customWidth="1"/>
    <col min="11" max="11" width="11.375" style="85" customWidth="1"/>
    <col min="12" max="16384" width="9" style="85"/>
  </cols>
  <sheetData>
    <row r="1" spans="1:11" ht="18" customHeight="1" x14ac:dyDescent="0.15">
      <c r="K1" s="86" t="s">
        <v>227</v>
      </c>
    </row>
    <row r="2" spans="1:11" ht="18" customHeight="1" x14ac:dyDescent="0.15">
      <c r="K2" s="86" t="str">
        <f>'AM2_MPS(input)'!K2</f>
        <v>Reference Number: TH004</v>
      </c>
    </row>
    <row r="3" spans="1:11" ht="27.75" customHeight="1" x14ac:dyDescent="0.15">
      <c r="A3" s="87" t="s">
        <v>91</v>
      </c>
      <c r="B3" s="88"/>
      <c r="C3" s="88"/>
      <c r="D3" s="88"/>
      <c r="E3" s="88"/>
      <c r="F3" s="88"/>
      <c r="G3" s="88"/>
      <c r="H3" s="88"/>
      <c r="I3" s="88"/>
      <c r="J3" s="88"/>
      <c r="K3" s="89"/>
    </row>
    <row r="5" spans="1:11" ht="18.75" customHeight="1" x14ac:dyDescent="0.15">
      <c r="A5" s="90" t="s">
        <v>92</v>
      </c>
      <c r="B5" s="90"/>
    </row>
    <row r="6" spans="1:11" ht="18.75" customHeight="1" x14ac:dyDescent="0.15">
      <c r="A6" s="90"/>
      <c r="B6" s="154" t="s">
        <v>10</v>
      </c>
      <c r="C6" s="154" t="s">
        <v>11</v>
      </c>
      <c r="D6" s="154" t="s">
        <v>12</v>
      </c>
      <c r="E6" s="154" t="s">
        <v>13</v>
      </c>
      <c r="F6" s="154" t="s">
        <v>14</v>
      </c>
      <c r="G6" s="154" t="s">
        <v>15</v>
      </c>
      <c r="H6" s="154" t="s">
        <v>16</v>
      </c>
      <c r="I6" s="154" t="s">
        <v>17</v>
      </c>
      <c r="J6" s="154" t="s">
        <v>18</v>
      </c>
      <c r="K6" s="154" t="s">
        <v>19</v>
      </c>
    </row>
    <row r="7" spans="1:11" s="92" customFormat="1" ht="39" customHeight="1" x14ac:dyDescent="0.15">
      <c r="B7" s="154" t="s">
        <v>20</v>
      </c>
      <c r="C7" s="154" t="s">
        <v>21</v>
      </c>
      <c r="D7" s="154" t="s">
        <v>22</v>
      </c>
      <c r="E7" s="154" t="s">
        <v>23</v>
      </c>
      <c r="F7" s="154" t="s">
        <v>24</v>
      </c>
      <c r="G7" s="154" t="s">
        <v>25</v>
      </c>
      <c r="H7" s="154" t="s">
        <v>26</v>
      </c>
      <c r="I7" s="154" t="s">
        <v>27</v>
      </c>
      <c r="J7" s="154" t="s">
        <v>28</v>
      </c>
      <c r="K7" s="154" t="s">
        <v>29</v>
      </c>
    </row>
    <row r="8" spans="1:11" ht="306.75" customHeight="1" x14ac:dyDescent="0.15">
      <c r="B8" s="213" t="s">
        <v>43</v>
      </c>
      <c r="C8" s="214" t="s">
        <v>228</v>
      </c>
      <c r="D8" s="153" t="s">
        <v>229</v>
      </c>
      <c r="E8" s="215" t="s">
        <v>44</v>
      </c>
      <c r="F8" s="216" t="s">
        <v>45</v>
      </c>
      <c r="G8" s="217" t="s">
        <v>34</v>
      </c>
      <c r="H8" s="217" t="s">
        <v>47</v>
      </c>
      <c r="I8" s="128" t="s">
        <v>230</v>
      </c>
      <c r="J8" s="128" t="s">
        <v>48</v>
      </c>
      <c r="K8" s="128" t="s">
        <v>231</v>
      </c>
    </row>
    <row r="9" spans="1:11" ht="65.45" customHeight="1" x14ac:dyDescent="0.15">
      <c r="A9" s="218"/>
      <c r="B9" s="213" t="s">
        <v>49</v>
      </c>
      <c r="C9" s="214" t="s">
        <v>232</v>
      </c>
      <c r="D9" s="153" t="s">
        <v>233</v>
      </c>
      <c r="E9" s="152" t="s">
        <v>44</v>
      </c>
      <c r="F9" s="153" t="s">
        <v>50</v>
      </c>
      <c r="G9" s="152" t="s">
        <v>44</v>
      </c>
      <c r="H9" s="152" t="s">
        <v>44</v>
      </c>
      <c r="I9" s="128" t="s">
        <v>51</v>
      </c>
      <c r="J9" s="152" t="s">
        <v>44</v>
      </c>
      <c r="K9" s="152" t="s">
        <v>44</v>
      </c>
    </row>
    <row r="10" spans="1:11" ht="237.75" customHeight="1" x14ac:dyDescent="0.15">
      <c r="A10" s="218"/>
      <c r="B10" s="213" t="s">
        <v>52</v>
      </c>
      <c r="C10" s="214" t="s">
        <v>234</v>
      </c>
      <c r="D10" s="153" t="s">
        <v>235</v>
      </c>
      <c r="E10" s="152" t="s">
        <v>44</v>
      </c>
      <c r="F10" s="216" t="s">
        <v>45</v>
      </c>
      <c r="G10" s="152" t="s">
        <v>44</v>
      </c>
      <c r="H10" s="152" t="s">
        <v>44</v>
      </c>
      <c r="I10" s="128" t="s">
        <v>220</v>
      </c>
      <c r="J10" s="152" t="s">
        <v>44</v>
      </c>
      <c r="K10" s="152" t="s">
        <v>44</v>
      </c>
    </row>
    <row r="11" spans="1:11" ht="8.25" customHeight="1" x14ac:dyDescent="0.15">
      <c r="A11" s="218"/>
    </row>
    <row r="12" spans="1:11" ht="20.100000000000001" customHeight="1" x14ac:dyDescent="0.15">
      <c r="A12" s="90" t="s">
        <v>98</v>
      </c>
    </row>
    <row r="13" spans="1:11" ht="20.100000000000001" customHeight="1" x14ac:dyDescent="0.15">
      <c r="A13" s="218"/>
      <c r="B13" s="154" t="s">
        <v>10</v>
      </c>
      <c r="C13" s="156" t="s">
        <v>11</v>
      </c>
      <c r="D13" s="156"/>
      <c r="E13" s="154" t="s">
        <v>12</v>
      </c>
      <c r="F13" s="154" t="s">
        <v>13</v>
      </c>
      <c r="G13" s="156" t="s">
        <v>14</v>
      </c>
      <c r="H13" s="156"/>
      <c r="I13" s="156"/>
      <c r="J13" s="156" t="s">
        <v>15</v>
      </c>
      <c r="K13" s="156"/>
    </row>
    <row r="14" spans="1:11" ht="39" customHeight="1" x14ac:dyDescent="0.15">
      <c r="A14" s="218"/>
      <c r="B14" s="154" t="s">
        <v>21</v>
      </c>
      <c r="C14" s="156" t="s">
        <v>22</v>
      </c>
      <c r="D14" s="156"/>
      <c r="E14" s="154" t="s">
        <v>23</v>
      </c>
      <c r="F14" s="154" t="s">
        <v>24</v>
      </c>
      <c r="G14" s="156" t="s">
        <v>26</v>
      </c>
      <c r="H14" s="156"/>
      <c r="I14" s="156"/>
      <c r="J14" s="156" t="s">
        <v>29</v>
      </c>
      <c r="K14" s="156"/>
    </row>
    <row r="15" spans="1:11" ht="68.25" customHeight="1" x14ac:dyDescent="0.15">
      <c r="A15" s="218"/>
      <c r="B15" s="219" t="s">
        <v>236</v>
      </c>
      <c r="C15" s="171" t="s">
        <v>237</v>
      </c>
      <c r="D15" s="171"/>
      <c r="E15" s="220">
        <v>0.56640000000000001</v>
      </c>
      <c r="F15" s="153" t="s">
        <v>238</v>
      </c>
      <c r="G15" s="172" t="s">
        <v>53</v>
      </c>
      <c r="H15" s="172"/>
      <c r="I15" s="172"/>
      <c r="J15" s="221"/>
      <c r="K15" s="221"/>
    </row>
    <row r="16" spans="1:11" ht="68.25" customHeight="1" x14ac:dyDescent="0.15">
      <c r="A16" s="218"/>
      <c r="B16" s="219" t="s">
        <v>236</v>
      </c>
      <c r="C16" s="171" t="s">
        <v>186</v>
      </c>
      <c r="D16" s="171"/>
      <c r="E16" s="222">
        <f>IF(ISERROR(3.6*(100/E24)*E26),0,3.6*(100/E24)*E26)</f>
        <v>0</v>
      </c>
      <c r="F16" s="153" t="s">
        <v>238</v>
      </c>
      <c r="G16" s="172" t="s">
        <v>239</v>
      </c>
      <c r="H16" s="172"/>
      <c r="I16" s="172"/>
      <c r="J16" s="173" t="s">
        <v>90</v>
      </c>
      <c r="K16" s="174"/>
    </row>
    <row r="17" spans="1:11" ht="68.25" customHeight="1" x14ac:dyDescent="0.15">
      <c r="A17" s="218"/>
      <c r="B17" s="219" t="s">
        <v>236</v>
      </c>
      <c r="C17" s="171" t="s">
        <v>187</v>
      </c>
      <c r="D17" s="171"/>
      <c r="E17" s="222">
        <f>IF(ISERROR(E9*E25*E26/E10),0,E9*E25*E26/E10)</f>
        <v>0</v>
      </c>
      <c r="F17" s="153" t="s">
        <v>238</v>
      </c>
      <c r="G17" s="172" t="s">
        <v>240</v>
      </c>
      <c r="H17" s="172"/>
      <c r="I17" s="172"/>
      <c r="J17" s="173" t="s">
        <v>90</v>
      </c>
      <c r="K17" s="174"/>
    </row>
    <row r="18" spans="1:11" ht="123" customHeight="1" x14ac:dyDescent="0.15">
      <c r="A18" s="218"/>
      <c r="B18" s="219" t="s">
        <v>236</v>
      </c>
      <c r="C18" s="171" t="s">
        <v>241</v>
      </c>
      <c r="D18" s="171"/>
      <c r="E18" s="223" t="s">
        <v>44</v>
      </c>
      <c r="F18" s="153" t="s">
        <v>238</v>
      </c>
      <c r="G18" s="224" t="s">
        <v>184</v>
      </c>
      <c r="H18" s="224"/>
      <c r="I18" s="224"/>
      <c r="J18" s="221"/>
      <c r="K18" s="221"/>
    </row>
    <row r="19" spans="1:11" ht="54.75" customHeight="1" x14ac:dyDescent="0.15">
      <c r="A19" s="218"/>
      <c r="B19" s="219" t="s">
        <v>242</v>
      </c>
      <c r="C19" s="171" t="s">
        <v>243</v>
      </c>
      <c r="D19" s="171"/>
      <c r="E19" s="225" t="s">
        <v>44</v>
      </c>
      <c r="F19" s="153" t="s">
        <v>244</v>
      </c>
      <c r="G19" s="172" t="s">
        <v>245</v>
      </c>
      <c r="H19" s="172"/>
      <c r="I19" s="172"/>
      <c r="J19" s="173" t="s">
        <v>231</v>
      </c>
      <c r="K19" s="174"/>
    </row>
    <row r="20" spans="1:11" ht="54.75" customHeight="1" x14ac:dyDescent="0.15">
      <c r="A20" s="218"/>
      <c r="B20" s="219" t="s">
        <v>246</v>
      </c>
      <c r="C20" s="171" t="s">
        <v>247</v>
      </c>
      <c r="D20" s="171"/>
      <c r="E20" s="225" t="s">
        <v>44</v>
      </c>
      <c r="F20" s="153" t="s">
        <v>244</v>
      </c>
      <c r="G20" s="172" t="s">
        <v>245</v>
      </c>
      <c r="H20" s="172"/>
      <c r="I20" s="172"/>
      <c r="J20" s="173" t="s">
        <v>231</v>
      </c>
      <c r="K20" s="174"/>
    </row>
    <row r="21" spans="1:11" ht="54.75" customHeight="1" x14ac:dyDescent="0.15">
      <c r="A21" s="218"/>
      <c r="B21" s="219" t="s">
        <v>248</v>
      </c>
      <c r="C21" s="171" t="s">
        <v>249</v>
      </c>
      <c r="D21" s="171"/>
      <c r="E21" s="225" t="s">
        <v>44</v>
      </c>
      <c r="F21" s="226" t="s">
        <v>44</v>
      </c>
      <c r="G21" s="172" t="s">
        <v>54</v>
      </c>
      <c r="H21" s="172"/>
      <c r="I21" s="172"/>
      <c r="J21" s="173" t="s">
        <v>231</v>
      </c>
      <c r="K21" s="174"/>
    </row>
    <row r="22" spans="1:11" ht="54.75" customHeight="1" x14ac:dyDescent="0.15">
      <c r="A22" s="218"/>
      <c r="B22" s="219" t="s">
        <v>250</v>
      </c>
      <c r="C22" s="171" t="s">
        <v>251</v>
      </c>
      <c r="D22" s="171"/>
      <c r="E22" s="225" t="s">
        <v>44</v>
      </c>
      <c r="F22" s="226" t="s">
        <v>44</v>
      </c>
      <c r="G22" s="172" t="s">
        <v>245</v>
      </c>
      <c r="H22" s="172"/>
      <c r="I22" s="172"/>
      <c r="J22" s="173" t="s">
        <v>231</v>
      </c>
      <c r="K22" s="174"/>
    </row>
    <row r="23" spans="1:11" ht="54.75" customHeight="1" x14ac:dyDescent="0.15">
      <c r="A23" s="218"/>
      <c r="B23" s="219" t="s">
        <v>252</v>
      </c>
      <c r="C23" s="171" t="s">
        <v>253</v>
      </c>
      <c r="D23" s="171"/>
      <c r="E23" s="225" t="s">
        <v>44</v>
      </c>
      <c r="F23" s="226" t="s">
        <v>44</v>
      </c>
      <c r="G23" s="224" t="s">
        <v>254</v>
      </c>
      <c r="H23" s="224"/>
      <c r="I23" s="224"/>
      <c r="J23" s="221"/>
      <c r="K23" s="221"/>
    </row>
    <row r="24" spans="1:11" ht="54.75" customHeight="1" x14ac:dyDescent="0.15">
      <c r="A24" s="218"/>
      <c r="B24" s="219" t="s">
        <v>255</v>
      </c>
      <c r="C24" s="171" t="s">
        <v>56</v>
      </c>
      <c r="D24" s="171"/>
      <c r="E24" s="223" t="s">
        <v>44</v>
      </c>
      <c r="F24" s="227" t="s">
        <v>57</v>
      </c>
      <c r="G24" s="224" t="s">
        <v>58</v>
      </c>
      <c r="H24" s="224"/>
      <c r="I24" s="224"/>
      <c r="J24" s="221"/>
      <c r="K24" s="221"/>
    </row>
    <row r="25" spans="1:11" ht="92.25" customHeight="1" x14ac:dyDescent="0.15">
      <c r="A25" s="218"/>
      <c r="B25" s="219" t="s">
        <v>256</v>
      </c>
      <c r="C25" s="171" t="s">
        <v>59</v>
      </c>
      <c r="D25" s="171"/>
      <c r="E25" s="223" t="s">
        <v>44</v>
      </c>
      <c r="F25" s="227" t="s">
        <v>60</v>
      </c>
      <c r="G25" s="224" t="s">
        <v>190</v>
      </c>
      <c r="H25" s="224"/>
      <c r="I25" s="224"/>
      <c r="J25" s="221"/>
      <c r="K25" s="221"/>
    </row>
    <row r="26" spans="1:11" ht="92.25" customHeight="1" x14ac:dyDescent="0.15">
      <c r="A26" s="218"/>
      <c r="B26" s="219" t="s">
        <v>257</v>
      </c>
      <c r="C26" s="171" t="s">
        <v>258</v>
      </c>
      <c r="D26" s="171"/>
      <c r="E26" s="228" t="s">
        <v>44</v>
      </c>
      <c r="F26" s="227" t="s">
        <v>259</v>
      </c>
      <c r="G26" s="224" t="s">
        <v>61</v>
      </c>
      <c r="H26" s="224"/>
      <c r="I26" s="224"/>
      <c r="J26" s="221"/>
      <c r="K26" s="221"/>
    </row>
    <row r="27" spans="1:11" ht="6.75" customHeight="1" x14ac:dyDescent="0.15">
      <c r="A27" s="218"/>
    </row>
    <row r="28" spans="1:11" ht="18.75" customHeight="1" x14ac:dyDescent="0.15">
      <c r="A28" s="95" t="s">
        <v>123</v>
      </c>
      <c r="B28" s="95"/>
    </row>
    <row r="29" spans="1:11" ht="17.25" thickBot="1" x14ac:dyDescent="0.2">
      <c r="B29" s="229" t="s">
        <v>124</v>
      </c>
      <c r="C29" s="230"/>
      <c r="D29" s="105" t="s">
        <v>24</v>
      </c>
    </row>
    <row r="30" spans="1:11" ht="19.5" thickBot="1" x14ac:dyDescent="0.2">
      <c r="B30" s="231">
        <f>ROUNDDOWN('AM3_MPS(calc_process)'!G6,0)</f>
        <v>314</v>
      </c>
      <c r="C30" s="232"/>
      <c r="D30" s="97" t="s">
        <v>39</v>
      </c>
    </row>
    <row r="31" spans="1:11" ht="20.100000000000001" customHeight="1" x14ac:dyDescent="0.15">
      <c r="B31" s="98"/>
      <c r="C31" s="98"/>
      <c r="F31" s="99"/>
      <c r="G31" s="99"/>
    </row>
    <row r="32" spans="1:11" ht="18.75" customHeight="1" x14ac:dyDescent="0.15">
      <c r="A32" s="90" t="s">
        <v>9</v>
      </c>
    </row>
    <row r="33" spans="2:10" ht="18" customHeight="1" x14ac:dyDescent="0.15">
      <c r="B33" s="233" t="s">
        <v>31</v>
      </c>
      <c r="C33" s="234" t="s">
        <v>32</v>
      </c>
      <c r="D33" s="235"/>
      <c r="E33" s="235"/>
      <c r="F33" s="235"/>
      <c r="G33" s="235"/>
      <c r="H33" s="235"/>
      <c r="I33" s="235"/>
      <c r="J33" s="236"/>
    </row>
    <row r="34" spans="2:10" ht="18" customHeight="1" x14ac:dyDescent="0.15">
      <c r="B34" s="233" t="s">
        <v>30</v>
      </c>
      <c r="C34" s="234" t="s">
        <v>260</v>
      </c>
      <c r="D34" s="235"/>
      <c r="E34" s="235"/>
      <c r="F34" s="235"/>
      <c r="G34" s="235"/>
      <c r="H34" s="235"/>
      <c r="I34" s="235"/>
      <c r="J34" s="236"/>
    </row>
    <row r="35" spans="2:10" ht="18" customHeight="1" x14ac:dyDescent="0.15">
      <c r="B35" s="233" t="s">
        <v>34</v>
      </c>
      <c r="C35" s="234" t="s">
        <v>261</v>
      </c>
      <c r="D35" s="235"/>
      <c r="E35" s="235"/>
      <c r="F35" s="235"/>
      <c r="G35" s="235"/>
      <c r="H35" s="235"/>
      <c r="I35" s="235"/>
      <c r="J35" s="236"/>
    </row>
  </sheetData>
  <sheetProtection algorithmName="SHA-512" hashValue="ios59VlMvfT1va9E8u7nDL38bO0qeJ2t0pS44AItIOq/Wo/GM+lwsJynGPvlxut0fYHJpZ8dUp0aGkBjlWFQJQ==" saltValue="2SVKfcyNinCjANBnNhTo0g==" spinCount="100000" sheet="1" objects="1" scenarios="1" formatCells="0" formatRows="0"/>
  <mergeCells count="44">
    <mergeCell ref="B29:C29"/>
    <mergeCell ref="B30:C30"/>
    <mergeCell ref="C25:D25"/>
    <mergeCell ref="G25:I25"/>
    <mergeCell ref="J25:K25"/>
    <mergeCell ref="C26:D26"/>
    <mergeCell ref="G26:I26"/>
    <mergeCell ref="J26:K26"/>
    <mergeCell ref="C23:D23"/>
    <mergeCell ref="G23:I23"/>
    <mergeCell ref="J23:K23"/>
    <mergeCell ref="C24:D24"/>
    <mergeCell ref="G24:I24"/>
    <mergeCell ref="J24:K24"/>
    <mergeCell ref="C21:D21"/>
    <mergeCell ref="G21:I21"/>
    <mergeCell ref="J21:K21"/>
    <mergeCell ref="C22:D22"/>
    <mergeCell ref="G22:I22"/>
    <mergeCell ref="J22:K22"/>
    <mergeCell ref="C19:D19"/>
    <mergeCell ref="G19:I19"/>
    <mergeCell ref="J19:K19"/>
    <mergeCell ref="C20:D20"/>
    <mergeCell ref="G20:I20"/>
    <mergeCell ref="J20:K20"/>
    <mergeCell ref="C17:D17"/>
    <mergeCell ref="G17:I17"/>
    <mergeCell ref="J17:K17"/>
    <mergeCell ref="C18:D18"/>
    <mergeCell ref="G18:I18"/>
    <mergeCell ref="J18:K18"/>
    <mergeCell ref="C15:D15"/>
    <mergeCell ref="G15:I15"/>
    <mergeCell ref="J15:K15"/>
    <mergeCell ref="C16:D16"/>
    <mergeCell ref="G16:I16"/>
    <mergeCell ref="J16:K16"/>
    <mergeCell ref="C13:D13"/>
    <mergeCell ref="G13:I13"/>
    <mergeCell ref="J13:K13"/>
    <mergeCell ref="C14:D14"/>
    <mergeCell ref="G14:I14"/>
    <mergeCell ref="J14:K14"/>
  </mergeCells>
  <phoneticPr fontId="18"/>
  <dataValidations count="1">
    <dataValidation type="list" allowBlank="1" showInputMessage="1" showErrorMessage="1" sqref="E18">
      <formula1>"0.8,0.46"</formula1>
    </dataValidation>
  </dataValidations>
  <printOptions horizontalCentered="1"/>
  <pageMargins left="0.70866141732283472" right="0.70866141732283472" top="0.74803149606299213" bottom="0.74803149606299213" header="0.31496062992125984" footer="0.31496062992125984"/>
  <pageSetup paperSize="9" scale="43" fitToHeight="3"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T27"/>
  <sheetViews>
    <sheetView showGridLines="0" view="pageBreakPreview" zoomScale="55" zoomScaleNormal="70" zoomScaleSheetLayoutView="55" workbookViewId="0"/>
  </sheetViews>
  <sheetFormatPr defaultColWidth="9" defaultRowHeight="14.25" x14ac:dyDescent="0.15"/>
  <cols>
    <col min="1" max="1" width="12" style="70" customWidth="1"/>
    <col min="2" max="2" width="10" style="70" bestFit="1" customWidth="1"/>
    <col min="3" max="20" width="13.75" style="70" customWidth="1"/>
    <col min="21" max="16384" width="9" style="70"/>
  </cols>
  <sheetData>
    <row r="1" spans="1:20" x14ac:dyDescent="0.15">
      <c r="T1" s="67" t="str">
        <f>'AM3_MPS(input)'!K1</f>
        <v>Monitoring Spreadsheet: JCM_TH_AM003_ver01.0</v>
      </c>
    </row>
    <row r="2" spans="1:20" x14ac:dyDescent="0.15">
      <c r="T2" s="67" t="str">
        <f>'AM3_MPS(input)'!K2</f>
        <v>Reference Number: TH004</v>
      </c>
    </row>
    <row r="3" spans="1:20" s="72" customFormat="1" ht="27.6" customHeight="1" x14ac:dyDescent="0.15">
      <c r="A3" s="237"/>
      <c r="B3" s="237"/>
      <c r="C3" s="238" t="s">
        <v>262</v>
      </c>
      <c r="D3" s="239"/>
      <c r="E3" s="240"/>
      <c r="F3" s="238" t="s">
        <v>263</v>
      </c>
      <c r="G3" s="239"/>
      <c r="H3" s="239"/>
      <c r="I3" s="239"/>
      <c r="J3" s="239"/>
      <c r="K3" s="239"/>
      <c r="L3" s="239"/>
      <c r="M3" s="239"/>
      <c r="N3" s="239"/>
      <c r="O3" s="239"/>
      <c r="P3" s="239"/>
      <c r="Q3" s="240"/>
      <c r="R3" s="241" t="s">
        <v>129</v>
      </c>
      <c r="S3" s="242"/>
      <c r="T3" s="243"/>
    </row>
    <row r="4" spans="1:20" ht="18.75" x14ac:dyDescent="0.15">
      <c r="A4" s="244" t="s">
        <v>76</v>
      </c>
      <c r="B4" s="245" t="s">
        <v>264</v>
      </c>
      <c r="C4" s="246" t="s">
        <v>228</v>
      </c>
      <c r="D4" s="214" t="s">
        <v>232</v>
      </c>
      <c r="E4" s="214" t="s">
        <v>234</v>
      </c>
      <c r="F4" s="219" t="s">
        <v>236</v>
      </c>
      <c r="G4" s="219" t="s">
        <v>236</v>
      </c>
      <c r="H4" s="219" t="s">
        <v>236</v>
      </c>
      <c r="I4" s="219" t="s">
        <v>236</v>
      </c>
      <c r="J4" s="219" t="s">
        <v>242</v>
      </c>
      <c r="K4" s="219" t="s">
        <v>246</v>
      </c>
      <c r="L4" s="219" t="s">
        <v>248</v>
      </c>
      <c r="M4" s="219" t="s">
        <v>250</v>
      </c>
      <c r="N4" s="219" t="s">
        <v>252</v>
      </c>
      <c r="O4" s="219" t="s">
        <v>255</v>
      </c>
      <c r="P4" s="219" t="s">
        <v>256</v>
      </c>
      <c r="Q4" s="219" t="s">
        <v>257</v>
      </c>
      <c r="R4" s="246" t="s">
        <v>265</v>
      </c>
      <c r="S4" s="246" t="s">
        <v>266</v>
      </c>
      <c r="T4" s="246" t="s">
        <v>267</v>
      </c>
    </row>
    <row r="5" spans="1:20" ht="149.44999999999999" customHeight="1" x14ac:dyDescent="0.15">
      <c r="A5" s="244" t="s">
        <v>74</v>
      </c>
      <c r="B5" s="247" t="s">
        <v>268</v>
      </c>
      <c r="C5" s="153" t="s">
        <v>229</v>
      </c>
      <c r="D5" s="248" t="s">
        <v>269</v>
      </c>
      <c r="E5" s="249" t="s">
        <v>270</v>
      </c>
      <c r="F5" s="250" t="s">
        <v>237</v>
      </c>
      <c r="G5" s="113" t="s">
        <v>186</v>
      </c>
      <c r="H5" s="113" t="s">
        <v>187</v>
      </c>
      <c r="I5" s="113" t="s">
        <v>188</v>
      </c>
      <c r="J5" s="113" t="s">
        <v>243</v>
      </c>
      <c r="K5" s="113" t="s">
        <v>247</v>
      </c>
      <c r="L5" s="113" t="s">
        <v>249</v>
      </c>
      <c r="M5" s="113" t="s">
        <v>251</v>
      </c>
      <c r="N5" s="113" t="s">
        <v>253</v>
      </c>
      <c r="O5" s="113" t="s">
        <v>56</v>
      </c>
      <c r="P5" s="113" t="s">
        <v>59</v>
      </c>
      <c r="Q5" s="251" t="s">
        <v>271</v>
      </c>
      <c r="R5" s="248" t="s">
        <v>272</v>
      </c>
      <c r="S5" s="248" t="s">
        <v>273</v>
      </c>
      <c r="T5" s="248" t="s">
        <v>274</v>
      </c>
    </row>
    <row r="6" spans="1:20" ht="28.5" x14ac:dyDescent="0.15">
      <c r="A6" s="244" t="s">
        <v>70</v>
      </c>
      <c r="B6" s="252" t="s">
        <v>62</v>
      </c>
      <c r="C6" s="219" t="s">
        <v>45</v>
      </c>
      <c r="D6" s="214" t="s">
        <v>50</v>
      </c>
      <c r="E6" s="219" t="s">
        <v>45</v>
      </c>
      <c r="F6" s="214" t="s">
        <v>238</v>
      </c>
      <c r="G6" s="214" t="s">
        <v>238</v>
      </c>
      <c r="H6" s="214" t="s">
        <v>238</v>
      </c>
      <c r="I6" s="214" t="s">
        <v>238</v>
      </c>
      <c r="J6" s="214" t="s">
        <v>244</v>
      </c>
      <c r="K6" s="214" t="s">
        <v>244</v>
      </c>
      <c r="L6" s="226" t="s">
        <v>44</v>
      </c>
      <c r="M6" s="226" t="s">
        <v>44</v>
      </c>
      <c r="N6" s="226" t="s">
        <v>44</v>
      </c>
      <c r="O6" s="226" t="s">
        <v>57</v>
      </c>
      <c r="P6" s="226" t="s">
        <v>60</v>
      </c>
      <c r="Q6" s="226" t="s">
        <v>259</v>
      </c>
      <c r="R6" s="252" t="s">
        <v>275</v>
      </c>
      <c r="S6" s="252" t="s">
        <v>275</v>
      </c>
      <c r="T6" s="252" t="s">
        <v>275</v>
      </c>
    </row>
    <row r="7" spans="1:20" x14ac:dyDescent="0.15">
      <c r="A7" s="253" t="s">
        <v>64</v>
      </c>
      <c r="B7" s="254" t="s">
        <v>276</v>
      </c>
      <c r="C7" s="255">
        <f>((2*143)/1000)*8000</f>
        <v>2288</v>
      </c>
      <c r="D7" s="256" t="str">
        <f>'AM3_MPS(input)'!$E$9</f>
        <v>-</v>
      </c>
      <c r="E7" s="257" t="str">
        <f>'AM3_MPS(input)'!$E$10</f>
        <v>-</v>
      </c>
      <c r="F7" s="258">
        <f>'AM3_MPS(input)'!$E$15</f>
        <v>0.56640000000000001</v>
      </c>
      <c r="G7" s="259">
        <f>'AM3_MPS(input)'!$E$16</f>
        <v>0</v>
      </c>
      <c r="H7" s="259">
        <f>'AM3_MPS(input)'!$E$17</f>
        <v>0</v>
      </c>
      <c r="I7" s="259" t="str">
        <f>'AM3_MPS(input)'!$E$18</f>
        <v>-</v>
      </c>
      <c r="J7" s="260">
        <v>37</v>
      </c>
      <c r="K7" s="260">
        <v>7</v>
      </c>
      <c r="L7" s="261">
        <v>5.69</v>
      </c>
      <c r="M7" s="261">
        <v>6.15</v>
      </c>
      <c r="N7" s="262">
        <f>M7*((J7-K7+'AM3_MPS(calc_process)'!$F$21+'AM3_MPS(calc_process)'!$F$22)/(37-7+'AM3_MPS(calc_process)'!$F$21+'AM3_MPS(calc_process)'!$F$22))</f>
        <v>6.15</v>
      </c>
      <c r="O7" s="263" t="str">
        <f>'AM3_MPS(input)'!$E$24</f>
        <v>-</v>
      </c>
      <c r="P7" s="142" t="str">
        <f>'AM3_MPS(input)'!$E$25</f>
        <v>-</v>
      </c>
      <c r="Q7" s="264" t="str">
        <f>'AM3_MPS(input)'!$E$26</f>
        <v>-</v>
      </c>
      <c r="R7" s="265">
        <f>IF(ISERROR(C7*(N7/L7)*SMALL(F7:I7,COUNTIF(F7:I7,0)+1)),0,(C7*(N7/L7)*SMALL(F7:I7,COUNTIF(F7:I7,0)+1)))</f>
        <v>1400.6902776801408</v>
      </c>
      <c r="S7" s="266">
        <f>IF(ISERROR(C7*SMALL(F7:I7,COUNTIF(F7:I7,0)+1)),0,(C7*SMALL(F7:I7,COUNTIF(F7:I7,0)+1)))</f>
        <v>1295.9232</v>
      </c>
      <c r="T7" s="267">
        <f>R7-S7</f>
        <v>104.7670776801408</v>
      </c>
    </row>
    <row r="8" spans="1:20" x14ac:dyDescent="0.15">
      <c r="A8" s="253"/>
      <c r="B8" s="254" t="s">
        <v>277</v>
      </c>
      <c r="C8" s="255">
        <f>((2*143)/1000)*8000</f>
        <v>2288</v>
      </c>
      <c r="D8" s="256" t="str">
        <f>'AM3_MPS(input)'!$E$9</f>
        <v>-</v>
      </c>
      <c r="E8" s="257" t="str">
        <f>'AM3_MPS(input)'!$E$10</f>
        <v>-</v>
      </c>
      <c r="F8" s="258">
        <f>'AM3_MPS(input)'!$E$15</f>
        <v>0.56640000000000001</v>
      </c>
      <c r="G8" s="259">
        <f>'AM3_MPS(input)'!$E$16</f>
        <v>0</v>
      </c>
      <c r="H8" s="259">
        <f>'AM3_MPS(input)'!$E$17</f>
        <v>0</v>
      </c>
      <c r="I8" s="259" t="str">
        <f>'AM3_MPS(input)'!$E$18</f>
        <v>-</v>
      </c>
      <c r="J8" s="260">
        <v>37</v>
      </c>
      <c r="K8" s="260">
        <v>7</v>
      </c>
      <c r="L8" s="261">
        <v>5.69</v>
      </c>
      <c r="M8" s="261">
        <v>6.15</v>
      </c>
      <c r="N8" s="262">
        <f>M8*((J8-K8+'AM3_MPS(calc_process)'!$F$21+'AM3_MPS(calc_process)'!$F$22)/(37-7+'AM3_MPS(calc_process)'!$F$21+'AM3_MPS(calc_process)'!$F$22))</f>
        <v>6.15</v>
      </c>
      <c r="O8" s="263" t="str">
        <f>'AM3_MPS(input)'!$E$24</f>
        <v>-</v>
      </c>
      <c r="P8" s="142" t="str">
        <f>'AM3_MPS(input)'!$E$25</f>
        <v>-</v>
      </c>
      <c r="Q8" s="264" t="str">
        <f>'AM3_MPS(input)'!$E$26</f>
        <v>-</v>
      </c>
      <c r="R8" s="265">
        <f t="shared" ref="R8:R26" si="0">IF(ISERROR(C8*(N8/L8)*SMALL(F8:I8,COUNTIF(F8:I8,0)+1)),0,(C8*(N8/L8)*SMALL(F8:I8,COUNTIF(F8:I8,0)+1)))</f>
        <v>1400.6902776801408</v>
      </c>
      <c r="S8" s="266">
        <f t="shared" ref="S8:S26" si="1">IF(ISERROR(C8*SMALL(F8:I8,COUNTIF(F8:I8,0)+1)),0,(C8*SMALL(F8:I8,COUNTIF(F8:I8,0)+1)))</f>
        <v>1295.9232</v>
      </c>
      <c r="T8" s="267">
        <f t="shared" ref="T8:T26" si="2">R8-S8</f>
        <v>104.7670776801408</v>
      </c>
    </row>
    <row r="9" spans="1:20" x14ac:dyDescent="0.15">
      <c r="A9" s="253"/>
      <c r="B9" s="254" t="s">
        <v>278</v>
      </c>
      <c r="C9" s="255">
        <f>((2*143)/1000)*8000</f>
        <v>2288</v>
      </c>
      <c r="D9" s="256" t="str">
        <f>'AM3_MPS(input)'!$E$9</f>
        <v>-</v>
      </c>
      <c r="E9" s="257" t="str">
        <f>'AM3_MPS(input)'!$E$10</f>
        <v>-</v>
      </c>
      <c r="F9" s="258">
        <f>'AM3_MPS(input)'!$E$15</f>
        <v>0.56640000000000001</v>
      </c>
      <c r="G9" s="259">
        <f>'AM3_MPS(input)'!$E$16</f>
        <v>0</v>
      </c>
      <c r="H9" s="259">
        <f>'AM3_MPS(input)'!$E$17</f>
        <v>0</v>
      </c>
      <c r="I9" s="259" t="str">
        <f>'AM3_MPS(input)'!$E$18</f>
        <v>-</v>
      </c>
      <c r="J9" s="260">
        <v>37</v>
      </c>
      <c r="K9" s="260">
        <v>7</v>
      </c>
      <c r="L9" s="261">
        <v>5.69</v>
      </c>
      <c r="M9" s="261">
        <v>6.15</v>
      </c>
      <c r="N9" s="262">
        <f>M9*((J9-K9+'AM3_MPS(calc_process)'!$F$21+'AM3_MPS(calc_process)'!$F$22)/(37-7+'AM3_MPS(calc_process)'!$F$21+'AM3_MPS(calc_process)'!$F$22))</f>
        <v>6.15</v>
      </c>
      <c r="O9" s="263" t="str">
        <f>'AM3_MPS(input)'!$E$24</f>
        <v>-</v>
      </c>
      <c r="P9" s="142" t="str">
        <f>'AM3_MPS(input)'!$E$25</f>
        <v>-</v>
      </c>
      <c r="Q9" s="264" t="str">
        <f>'AM3_MPS(input)'!$E$26</f>
        <v>-</v>
      </c>
      <c r="R9" s="265">
        <f t="shared" si="0"/>
        <v>1400.6902776801408</v>
      </c>
      <c r="S9" s="266">
        <f t="shared" si="1"/>
        <v>1295.9232</v>
      </c>
      <c r="T9" s="267">
        <f t="shared" si="2"/>
        <v>104.7670776801408</v>
      </c>
    </row>
    <row r="10" spans="1:20" x14ac:dyDescent="0.15">
      <c r="A10" s="253"/>
      <c r="B10" s="254">
        <v>4</v>
      </c>
      <c r="C10" s="255"/>
      <c r="D10" s="256" t="str">
        <f>'AM3_MPS(input)'!$E$9</f>
        <v>-</v>
      </c>
      <c r="E10" s="257" t="str">
        <f>'AM3_MPS(input)'!$E$10</f>
        <v>-</v>
      </c>
      <c r="F10" s="258">
        <f>'AM3_MPS(input)'!$E$15</f>
        <v>0.56640000000000001</v>
      </c>
      <c r="G10" s="259">
        <f>'AM3_MPS(input)'!$E$16</f>
        <v>0</v>
      </c>
      <c r="H10" s="259">
        <f>'AM3_MPS(input)'!$E$17</f>
        <v>0</v>
      </c>
      <c r="I10" s="259" t="str">
        <f>'AM3_MPS(input)'!$E$18</f>
        <v>-</v>
      </c>
      <c r="J10" s="260"/>
      <c r="K10" s="260"/>
      <c r="L10" s="261"/>
      <c r="M10" s="261"/>
      <c r="N10" s="262">
        <f>M10*((J10-K10+'AM3_MPS(calc_process)'!$F$21+'AM3_MPS(calc_process)'!$F$22)/(37-7+'AM3_MPS(calc_process)'!$F$21+'AM3_MPS(calc_process)'!$F$22))</f>
        <v>0</v>
      </c>
      <c r="O10" s="263" t="str">
        <f>'AM3_MPS(input)'!$E$24</f>
        <v>-</v>
      </c>
      <c r="P10" s="142" t="str">
        <f>'AM3_MPS(input)'!$E$25</f>
        <v>-</v>
      </c>
      <c r="Q10" s="264" t="str">
        <f>'AM3_MPS(input)'!$E$26</f>
        <v>-</v>
      </c>
      <c r="R10" s="265">
        <f t="shared" si="0"/>
        <v>0</v>
      </c>
      <c r="S10" s="266">
        <f t="shared" si="1"/>
        <v>0</v>
      </c>
      <c r="T10" s="267">
        <f t="shared" si="2"/>
        <v>0</v>
      </c>
    </row>
    <row r="11" spans="1:20" x14ac:dyDescent="0.15">
      <c r="A11" s="253"/>
      <c r="B11" s="254">
        <v>5</v>
      </c>
      <c r="C11" s="255"/>
      <c r="D11" s="256" t="str">
        <f>'AM3_MPS(input)'!$E$9</f>
        <v>-</v>
      </c>
      <c r="E11" s="257" t="str">
        <f>'AM3_MPS(input)'!$E$10</f>
        <v>-</v>
      </c>
      <c r="F11" s="258">
        <f>'AM3_MPS(input)'!$E$15</f>
        <v>0.56640000000000001</v>
      </c>
      <c r="G11" s="259">
        <f>'AM3_MPS(input)'!$E$16</f>
        <v>0</v>
      </c>
      <c r="H11" s="259">
        <f>'AM3_MPS(input)'!$E$17</f>
        <v>0</v>
      </c>
      <c r="I11" s="259" t="str">
        <f>'AM3_MPS(input)'!$E$18</f>
        <v>-</v>
      </c>
      <c r="J11" s="260"/>
      <c r="K11" s="260"/>
      <c r="L11" s="261"/>
      <c r="M11" s="261"/>
      <c r="N11" s="262">
        <f>M11*((J11-K11+'AM3_MPS(calc_process)'!$F$21+'AM3_MPS(calc_process)'!$F$22)/(37-7+'AM3_MPS(calc_process)'!$F$21+'AM3_MPS(calc_process)'!$F$22))</f>
        <v>0</v>
      </c>
      <c r="O11" s="263" t="str">
        <f>'AM3_MPS(input)'!$E$24</f>
        <v>-</v>
      </c>
      <c r="P11" s="142" t="str">
        <f>'AM3_MPS(input)'!$E$25</f>
        <v>-</v>
      </c>
      <c r="Q11" s="264" t="str">
        <f>'AM3_MPS(input)'!$E$26</f>
        <v>-</v>
      </c>
      <c r="R11" s="265">
        <f t="shared" si="0"/>
        <v>0</v>
      </c>
      <c r="S11" s="266">
        <f t="shared" si="1"/>
        <v>0</v>
      </c>
      <c r="T11" s="267">
        <f t="shared" si="2"/>
        <v>0</v>
      </c>
    </row>
    <row r="12" spans="1:20" x14ac:dyDescent="0.15">
      <c r="A12" s="253"/>
      <c r="B12" s="268">
        <v>6</v>
      </c>
      <c r="C12" s="255"/>
      <c r="D12" s="256" t="str">
        <f>'AM3_MPS(input)'!$E$9</f>
        <v>-</v>
      </c>
      <c r="E12" s="257" t="str">
        <f>'AM3_MPS(input)'!$E$10</f>
        <v>-</v>
      </c>
      <c r="F12" s="258">
        <f>'AM3_MPS(input)'!$E$15</f>
        <v>0.56640000000000001</v>
      </c>
      <c r="G12" s="259">
        <f>'AM3_MPS(input)'!$E$16</f>
        <v>0</v>
      </c>
      <c r="H12" s="259">
        <f>'AM3_MPS(input)'!$E$17</f>
        <v>0</v>
      </c>
      <c r="I12" s="259" t="str">
        <f>'AM3_MPS(input)'!$E$18</f>
        <v>-</v>
      </c>
      <c r="J12" s="260"/>
      <c r="K12" s="260"/>
      <c r="L12" s="261"/>
      <c r="M12" s="261"/>
      <c r="N12" s="262">
        <f>M12*((J12-K12+'AM3_MPS(calc_process)'!$F$21+'AM3_MPS(calc_process)'!$F$22)/(37-7+'AM3_MPS(calc_process)'!$F$21+'AM3_MPS(calc_process)'!$F$22))</f>
        <v>0</v>
      </c>
      <c r="O12" s="263" t="str">
        <f>'AM3_MPS(input)'!$E$24</f>
        <v>-</v>
      </c>
      <c r="P12" s="142" t="str">
        <f>'AM3_MPS(input)'!$E$25</f>
        <v>-</v>
      </c>
      <c r="Q12" s="264" t="str">
        <f>'AM3_MPS(input)'!$E$26</f>
        <v>-</v>
      </c>
      <c r="R12" s="265">
        <f t="shared" si="0"/>
        <v>0</v>
      </c>
      <c r="S12" s="266">
        <f t="shared" si="1"/>
        <v>0</v>
      </c>
      <c r="T12" s="267">
        <f t="shared" si="2"/>
        <v>0</v>
      </c>
    </row>
    <row r="13" spans="1:20" x14ac:dyDescent="0.15">
      <c r="A13" s="253"/>
      <c r="B13" s="268">
        <v>7</v>
      </c>
      <c r="C13" s="269"/>
      <c r="D13" s="256" t="str">
        <f>'AM3_MPS(input)'!$E$9</f>
        <v>-</v>
      </c>
      <c r="E13" s="257" t="str">
        <f>'AM3_MPS(input)'!$E$10</f>
        <v>-</v>
      </c>
      <c r="F13" s="258">
        <f>'AM3_MPS(input)'!$E$15</f>
        <v>0.56640000000000001</v>
      </c>
      <c r="G13" s="259">
        <f>'AM3_MPS(input)'!$E$16</f>
        <v>0</v>
      </c>
      <c r="H13" s="259">
        <f>'AM3_MPS(input)'!$E$17</f>
        <v>0</v>
      </c>
      <c r="I13" s="259" t="str">
        <f>'AM3_MPS(input)'!$E$18</f>
        <v>-</v>
      </c>
      <c r="J13" s="270"/>
      <c r="K13" s="270"/>
      <c r="L13" s="271"/>
      <c r="M13" s="271"/>
      <c r="N13" s="262">
        <f>M13*((J13-K13+'AM3_MPS(calc_process)'!$F$21+'AM3_MPS(calc_process)'!$F$22)/(37-7+'AM3_MPS(calc_process)'!$F$21+'AM3_MPS(calc_process)'!$F$22))</f>
        <v>0</v>
      </c>
      <c r="O13" s="263" t="str">
        <f>'AM3_MPS(input)'!$E$24</f>
        <v>-</v>
      </c>
      <c r="P13" s="142" t="str">
        <f>'AM3_MPS(input)'!$E$25</f>
        <v>-</v>
      </c>
      <c r="Q13" s="264" t="str">
        <f>'AM3_MPS(input)'!$E$26</f>
        <v>-</v>
      </c>
      <c r="R13" s="265">
        <f t="shared" si="0"/>
        <v>0</v>
      </c>
      <c r="S13" s="266">
        <f t="shared" si="1"/>
        <v>0</v>
      </c>
      <c r="T13" s="267">
        <f t="shared" si="2"/>
        <v>0</v>
      </c>
    </row>
    <row r="14" spans="1:20" x14ac:dyDescent="0.15">
      <c r="A14" s="253"/>
      <c r="B14" s="268">
        <v>8</v>
      </c>
      <c r="C14" s="269"/>
      <c r="D14" s="256" t="str">
        <f>'AM3_MPS(input)'!$E$9</f>
        <v>-</v>
      </c>
      <c r="E14" s="257" t="str">
        <f>'AM3_MPS(input)'!$E$10</f>
        <v>-</v>
      </c>
      <c r="F14" s="258">
        <f>'AM3_MPS(input)'!$E$15</f>
        <v>0.56640000000000001</v>
      </c>
      <c r="G14" s="259">
        <f>'AM3_MPS(input)'!$E$16</f>
        <v>0</v>
      </c>
      <c r="H14" s="259">
        <f>'AM3_MPS(input)'!$E$17</f>
        <v>0</v>
      </c>
      <c r="I14" s="259" t="str">
        <f>'AM3_MPS(input)'!$E$18</f>
        <v>-</v>
      </c>
      <c r="J14" s="270"/>
      <c r="K14" s="270"/>
      <c r="L14" s="271"/>
      <c r="M14" s="271"/>
      <c r="N14" s="262">
        <f>M14*((J14-K14+'AM3_MPS(calc_process)'!$F$21+'AM3_MPS(calc_process)'!$F$22)/(37-7+'AM3_MPS(calc_process)'!$F$21+'AM3_MPS(calc_process)'!$F$22))</f>
        <v>0</v>
      </c>
      <c r="O14" s="263" t="str">
        <f>'AM3_MPS(input)'!$E$24</f>
        <v>-</v>
      </c>
      <c r="P14" s="142" t="str">
        <f>'AM3_MPS(input)'!$E$25</f>
        <v>-</v>
      </c>
      <c r="Q14" s="264" t="str">
        <f>'AM3_MPS(input)'!$E$26</f>
        <v>-</v>
      </c>
      <c r="R14" s="265">
        <f t="shared" si="0"/>
        <v>0</v>
      </c>
      <c r="S14" s="266">
        <f t="shared" si="1"/>
        <v>0</v>
      </c>
      <c r="T14" s="267">
        <f t="shared" si="2"/>
        <v>0</v>
      </c>
    </row>
    <row r="15" spans="1:20" x14ac:dyDescent="0.15">
      <c r="A15" s="253"/>
      <c r="B15" s="268">
        <v>8</v>
      </c>
      <c r="C15" s="269"/>
      <c r="D15" s="256" t="str">
        <f>'AM3_MPS(input)'!$E$9</f>
        <v>-</v>
      </c>
      <c r="E15" s="257" t="str">
        <f>'AM3_MPS(input)'!$E$10</f>
        <v>-</v>
      </c>
      <c r="F15" s="258">
        <f>'AM3_MPS(input)'!$E$15</f>
        <v>0.56640000000000001</v>
      </c>
      <c r="G15" s="259">
        <f>'AM3_MPS(input)'!$E$16</f>
        <v>0</v>
      </c>
      <c r="H15" s="259">
        <f>'AM3_MPS(input)'!$E$17</f>
        <v>0</v>
      </c>
      <c r="I15" s="259" t="str">
        <f>'AM3_MPS(input)'!$E$18</f>
        <v>-</v>
      </c>
      <c r="J15" s="270"/>
      <c r="K15" s="270"/>
      <c r="L15" s="271"/>
      <c r="M15" s="271"/>
      <c r="N15" s="262">
        <f>M15*((J15-K15+'AM3_MPS(calc_process)'!$F$21+'AM3_MPS(calc_process)'!$F$22)/(37-7+'AM3_MPS(calc_process)'!$F$21+'AM3_MPS(calc_process)'!$F$22))</f>
        <v>0</v>
      </c>
      <c r="O15" s="263" t="str">
        <f>'AM3_MPS(input)'!$E$24</f>
        <v>-</v>
      </c>
      <c r="P15" s="142" t="str">
        <f>'AM3_MPS(input)'!$E$25</f>
        <v>-</v>
      </c>
      <c r="Q15" s="264" t="str">
        <f>'AM3_MPS(input)'!$E$26</f>
        <v>-</v>
      </c>
      <c r="R15" s="265">
        <f t="shared" si="0"/>
        <v>0</v>
      </c>
      <c r="S15" s="266">
        <f t="shared" si="1"/>
        <v>0</v>
      </c>
      <c r="T15" s="267">
        <f t="shared" si="2"/>
        <v>0</v>
      </c>
    </row>
    <row r="16" spans="1:20" x14ac:dyDescent="0.15">
      <c r="A16" s="253"/>
      <c r="B16" s="268">
        <v>10</v>
      </c>
      <c r="C16" s="269"/>
      <c r="D16" s="256" t="str">
        <f>'AM3_MPS(input)'!$E$9</f>
        <v>-</v>
      </c>
      <c r="E16" s="257" t="str">
        <f>'AM3_MPS(input)'!$E$10</f>
        <v>-</v>
      </c>
      <c r="F16" s="258">
        <f>'AM3_MPS(input)'!$E$15</f>
        <v>0.56640000000000001</v>
      </c>
      <c r="G16" s="259">
        <f>'AM3_MPS(input)'!$E$16</f>
        <v>0</v>
      </c>
      <c r="H16" s="259">
        <f>'AM3_MPS(input)'!$E$17</f>
        <v>0</v>
      </c>
      <c r="I16" s="259" t="str">
        <f>'AM3_MPS(input)'!$E$18</f>
        <v>-</v>
      </c>
      <c r="J16" s="270"/>
      <c r="K16" s="270"/>
      <c r="L16" s="271"/>
      <c r="M16" s="271"/>
      <c r="N16" s="262">
        <f>M16*((J16-K16+'AM3_MPS(calc_process)'!$F$21+'AM3_MPS(calc_process)'!$F$22)/(37-7+'AM3_MPS(calc_process)'!$F$21+'AM3_MPS(calc_process)'!$F$22))</f>
        <v>0</v>
      </c>
      <c r="O16" s="263" t="str">
        <f>'AM3_MPS(input)'!$E$24</f>
        <v>-</v>
      </c>
      <c r="P16" s="142" t="str">
        <f>'AM3_MPS(input)'!$E$25</f>
        <v>-</v>
      </c>
      <c r="Q16" s="264" t="str">
        <f>'AM3_MPS(input)'!$E$26</f>
        <v>-</v>
      </c>
      <c r="R16" s="265">
        <f t="shared" si="0"/>
        <v>0</v>
      </c>
      <c r="S16" s="266">
        <f t="shared" si="1"/>
        <v>0</v>
      </c>
      <c r="T16" s="267">
        <f t="shared" si="2"/>
        <v>0</v>
      </c>
    </row>
    <row r="17" spans="1:20" x14ac:dyDescent="0.15">
      <c r="A17" s="253"/>
      <c r="B17" s="268">
        <v>11</v>
      </c>
      <c r="C17" s="269"/>
      <c r="D17" s="256" t="str">
        <f>'AM3_MPS(input)'!$E$9</f>
        <v>-</v>
      </c>
      <c r="E17" s="257" t="str">
        <f>'AM3_MPS(input)'!$E$10</f>
        <v>-</v>
      </c>
      <c r="F17" s="258">
        <f>'AM3_MPS(input)'!$E$15</f>
        <v>0.56640000000000001</v>
      </c>
      <c r="G17" s="259">
        <f>'AM3_MPS(input)'!$E$16</f>
        <v>0</v>
      </c>
      <c r="H17" s="259">
        <f>'AM3_MPS(input)'!$E$17</f>
        <v>0</v>
      </c>
      <c r="I17" s="259" t="str">
        <f>'AM3_MPS(input)'!$E$18</f>
        <v>-</v>
      </c>
      <c r="J17" s="270"/>
      <c r="K17" s="270"/>
      <c r="L17" s="271"/>
      <c r="M17" s="271"/>
      <c r="N17" s="262">
        <f>M17*((J17-K17+'AM3_MPS(calc_process)'!$F$21+'AM3_MPS(calc_process)'!$F$22)/(37-7+'AM3_MPS(calc_process)'!$F$21+'AM3_MPS(calc_process)'!$F$22))</f>
        <v>0</v>
      </c>
      <c r="O17" s="263" t="str">
        <f>'AM3_MPS(input)'!$E$24</f>
        <v>-</v>
      </c>
      <c r="P17" s="142" t="str">
        <f>'AM3_MPS(input)'!$E$25</f>
        <v>-</v>
      </c>
      <c r="Q17" s="264" t="str">
        <f>'AM3_MPS(input)'!$E$26</f>
        <v>-</v>
      </c>
      <c r="R17" s="265">
        <f t="shared" si="0"/>
        <v>0</v>
      </c>
      <c r="S17" s="266">
        <f t="shared" si="1"/>
        <v>0</v>
      </c>
      <c r="T17" s="267">
        <f t="shared" si="2"/>
        <v>0</v>
      </c>
    </row>
    <row r="18" spans="1:20" x14ac:dyDescent="0.15">
      <c r="A18" s="253"/>
      <c r="B18" s="268">
        <v>12</v>
      </c>
      <c r="C18" s="269"/>
      <c r="D18" s="256" t="str">
        <f>'AM3_MPS(input)'!$E$9</f>
        <v>-</v>
      </c>
      <c r="E18" s="257" t="str">
        <f>'AM3_MPS(input)'!$E$10</f>
        <v>-</v>
      </c>
      <c r="F18" s="258">
        <f>'AM3_MPS(input)'!$E$15</f>
        <v>0.56640000000000001</v>
      </c>
      <c r="G18" s="259">
        <f>'AM3_MPS(input)'!$E$16</f>
        <v>0</v>
      </c>
      <c r="H18" s="259">
        <f>'AM3_MPS(input)'!$E$17</f>
        <v>0</v>
      </c>
      <c r="I18" s="259" t="str">
        <f>'AM3_MPS(input)'!$E$18</f>
        <v>-</v>
      </c>
      <c r="J18" s="270"/>
      <c r="K18" s="270"/>
      <c r="L18" s="271"/>
      <c r="M18" s="271"/>
      <c r="N18" s="262">
        <f>M18*((J18-K18+'AM3_MPS(calc_process)'!$F$21+'AM3_MPS(calc_process)'!$F$22)/(37-7+'AM3_MPS(calc_process)'!$F$21+'AM3_MPS(calc_process)'!$F$22))</f>
        <v>0</v>
      </c>
      <c r="O18" s="263" t="str">
        <f>'AM3_MPS(input)'!$E$24</f>
        <v>-</v>
      </c>
      <c r="P18" s="142" t="str">
        <f>'AM3_MPS(input)'!$E$25</f>
        <v>-</v>
      </c>
      <c r="Q18" s="264" t="str">
        <f>'AM3_MPS(input)'!$E$26</f>
        <v>-</v>
      </c>
      <c r="R18" s="265">
        <f t="shared" si="0"/>
        <v>0</v>
      </c>
      <c r="S18" s="266">
        <f t="shared" si="1"/>
        <v>0</v>
      </c>
      <c r="T18" s="267">
        <f t="shared" si="2"/>
        <v>0</v>
      </c>
    </row>
    <row r="19" spans="1:20" x14ac:dyDescent="0.15">
      <c r="A19" s="253"/>
      <c r="B19" s="268">
        <v>13</v>
      </c>
      <c r="C19" s="269"/>
      <c r="D19" s="256" t="str">
        <f>'AM3_MPS(input)'!$E$9</f>
        <v>-</v>
      </c>
      <c r="E19" s="257" t="str">
        <f>'AM3_MPS(input)'!$E$10</f>
        <v>-</v>
      </c>
      <c r="F19" s="258">
        <f>'AM3_MPS(input)'!$E$15</f>
        <v>0.56640000000000001</v>
      </c>
      <c r="G19" s="259">
        <f>'AM3_MPS(input)'!$E$16</f>
        <v>0</v>
      </c>
      <c r="H19" s="259">
        <f>'AM3_MPS(input)'!$E$17</f>
        <v>0</v>
      </c>
      <c r="I19" s="259" t="str">
        <f>'AM3_MPS(input)'!$E$18</f>
        <v>-</v>
      </c>
      <c r="J19" s="270"/>
      <c r="K19" s="270"/>
      <c r="L19" s="271"/>
      <c r="M19" s="271"/>
      <c r="N19" s="262">
        <f>M19*((J19-K19+'AM3_MPS(calc_process)'!$F$21+'AM3_MPS(calc_process)'!$F$22)/(37-7+'AM3_MPS(calc_process)'!$F$21+'AM3_MPS(calc_process)'!$F$22))</f>
        <v>0</v>
      </c>
      <c r="O19" s="263" t="str">
        <f>'AM3_MPS(input)'!$E$24</f>
        <v>-</v>
      </c>
      <c r="P19" s="142" t="str">
        <f>'AM3_MPS(input)'!$E$25</f>
        <v>-</v>
      </c>
      <c r="Q19" s="264" t="str">
        <f>'AM3_MPS(input)'!$E$26</f>
        <v>-</v>
      </c>
      <c r="R19" s="265">
        <f t="shared" si="0"/>
        <v>0</v>
      </c>
      <c r="S19" s="266">
        <f t="shared" si="1"/>
        <v>0</v>
      </c>
      <c r="T19" s="267">
        <f t="shared" si="2"/>
        <v>0</v>
      </c>
    </row>
    <row r="20" spans="1:20" x14ac:dyDescent="0.15">
      <c r="A20" s="253"/>
      <c r="B20" s="268">
        <v>14</v>
      </c>
      <c r="C20" s="269"/>
      <c r="D20" s="256" t="str">
        <f>'AM3_MPS(input)'!$E$9</f>
        <v>-</v>
      </c>
      <c r="E20" s="257" t="str">
        <f>'AM3_MPS(input)'!$E$10</f>
        <v>-</v>
      </c>
      <c r="F20" s="258">
        <f>'AM3_MPS(input)'!$E$15</f>
        <v>0.56640000000000001</v>
      </c>
      <c r="G20" s="259">
        <f>'AM3_MPS(input)'!$E$16</f>
        <v>0</v>
      </c>
      <c r="H20" s="259">
        <f>'AM3_MPS(input)'!$E$17</f>
        <v>0</v>
      </c>
      <c r="I20" s="259" t="str">
        <f>'AM3_MPS(input)'!$E$18</f>
        <v>-</v>
      </c>
      <c r="J20" s="270"/>
      <c r="K20" s="270"/>
      <c r="L20" s="271"/>
      <c r="M20" s="271"/>
      <c r="N20" s="262">
        <f>M20*((J20-K20+'AM3_MPS(calc_process)'!$F$21+'AM3_MPS(calc_process)'!$F$22)/(37-7+'AM3_MPS(calc_process)'!$F$21+'AM3_MPS(calc_process)'!$F$22))</f>
        <v>0</v>
      </c>
      <c r="O20" s="263" t="str">
        <f>'AM3_MPS(input)'!$E$24</f>
        <v>-</v>
      </c>
      <c r="P20" s="142" t="str">
        <f>'AM3_MPS(input)'!$E$25</f>
        <v>-</v>
      </c>
      <c r="Q20" s="264" t="str">
        <f>'AM3_MPS(input)'!$E$26</f>
        <v>-</v>
      </c>
      <c r="R20" s="265">
        <f t="shared" si="0"/>
        <v>0</v>
      </c>
      <c r="S20" s="266">
        <f t="shared" si="1"/>
        <v>0</v>
      </c>
      <c r="T20" s="267">
        <f t="shared" si="2"/>
        <v>0</v>
      </c>
    </row>
    <row r="21" spans="1:20" x14ac:dyDescent="0.15">
      <c r="A21" s="253"/>
      <c r="B21" s="268">
        <v>15</v>
      </c>
      <c r="C21" s="269"/>
      <c r="D21" s="256" t="str">
        <f>'AM3_MPS(input)'!$E$9</f>
        <v>-</v>
      </c>
      <c r="E21" s="257" t="str">
        <f>'AM3_MPS(input)'!$E$10</f>
        <v>-</v>
      </c>
      <c r="F21" s="258">
        <f>'AM3_MPS(input)'!$E$15</f>
        <v>0.56640000000000001</v>
      </c>
      <c r="G21" s="259">
        <f>'AM3_MPS(input)'!$E$16</f>
        <v>0</v>
      </c>
      <c r="H21" s="259">
        <f>'AM3_MPS(input)'!$E$17</f>
        <v>0</v>
      </c>
      <c r="I21" s="259" t="str">
        <f>'AM3_MPS(input)'!$E$18</f>
        <v>-</v>
      </c>
      <c r="J21" s="270"/>
      <c r="K21" s="270"/>
      <c r="L21" s="271"/>
      <c r="M21" s="271"/>
      <c r="N21" s="262">
        <f>M21*((J21-K21+'AM3_MPS(calc_process)'!$F$21+'AM3_MPS(calc_process)'!$F$22)/(37-7+'AM3_MPS(calc_process)'!$F$21+'AM3_MPS(calc_process)'!$F$22))</f>
        <v>0</v>
      </c>
      <c r="O21" s="263" t="str">
        <f>'AM3_MPS(input)'!$E$24</f>
        <v>-</v>
      </c>
      <c r="P21" s="142" t="str">
        <f>'AM3_MPS(input)'!$E$25</f>
        <v>-</v>
      </c>
      <c r="Q21" s="264" t="str">
        <f>'AM3_MPS(input)'!$E$26</f>
        <v>-</v>
      </c>
      <c r="R21" s="265">
        <f t="shared" si="0"/>
        <v>0</v>
      </c>
      <c r="S21" s="266">
        <f t="shared" si="1"/>
        <v>0</v>
      </c>
      <c r="T21" s="267">
        <f t="shared" si="2"/>
        <v>0</v>
      </c>
    </row>
    <row r="22" spans="1:20" x14ac:dyDescent="0.15">
      <c r="A22" s="253"/>
      <c r="B22" s="268">
        <v>16</v>
      </c>
      <c r="C22" s="269"/>
      <c r="D22" s="256" t="str">
        <f>'AM3_MPS(input)'!$E$9</f>
        <v>-</v>
      </c>
      <c r="E22" s="257" t="str">
        <f>'AM3_MPS(input)'!$E$10</f>
        <v>-</v>
      </c>
      <c r="F22" s="258">
        <f>'AM3_MPS(input)'!$E$15</f>
        <v>0.56640000000000001</v>
      </c>
      <c r="G22" s="259">
        <f>'AM3_MPS(input)'!$E$16</f>
        <v>0</v>
      </c>
      <c r="H22" s="259">
        <f>'AM3_MPS(input)'!$E$17</f>
        <v>0</v>
      </c>
      <c r="I22" s="259" t="str">
        <f>'AM3_MPS(input)'!$E$18</f>
        <v>-</v>
      </c>
      <c r="J22" s="270"/>
      <c r="K22" s="270"/>
      <c r="L22" s="271"/>
      <c r="M22" s="271"/>
      <c r="N22" s="262">
        <f>M22*((J22-K22+'AM3_MPS(calc_process)'!$F$21+'AM3_MPS(calc_process)'!$F$22)/(37-7+'AM3_MPS(calc_process)'!$F$21+'AM3_MPS(calc_process)'!$F$22))</f>
        <v>0</v>
      </c>
      <c r="O22" s="263" t="str">
        <f>'AM3_MPS(input)'!$E$24</f>
        <v>-</v>
      </c>
      <c r="P22" s="142" t="str">
        <f>'AM3_MPS(input)'!$E$25</f>
        <v>-</v>
      </c>
      <c r="Q22" s="264" t="str">
        <f>'AM3_MPS(input)'!$E$26</f>
        <v>-</v>
      </c>
      <c r="R22" s="265">
        <f t="shared" si="0"/>
        <v>0</v>
      </c>
      <c r="S22" s="266">
        <f t="shared" si="1"/>
        <v>0</v>
      </c>
      <c r="T22" s="267">
        <f t="shared" si="2"/>
        <v>0</v>
      </c>
    </row>
    <row r="23" spans="1:20" x14ac:dyDescent="0.15">
      <c r="A23" s="253"/>
      <c r="B23" s="268">
        <v>17</v>
      </c>
      <c r="C23" s="269"/>
      <c r="D23" s="256" t="str">
        <f>'AM3_MPS(input)'!$E$9</f>
        <v>-</v>
      </c>
      <c r="E23" s="257" t="str">
        <f>'AM3_MPS(input)'!$E$10</f>
        <v>-</v>
      </c>
      <c r="F23" s="258">
        <f>'AM3_MPS(input)'!$E$15</f>
        <v>0.56640000000000001</v>
      </c>
      <c r="G23" s="259">
        <f>'AM3_MPS(input)'!$E$16</f>
        <v>0</v>
      </c>
      <c r="H23" s="259">
        <f>'AM3_MPS(input)'!$E$17</f>
        <v>0</v>
      </c>
      <c r="I23" s="259" t="str">
        <f>'AM3_MPS(input)'!$E$18</f>
        <v>-</v>
      </c>
      <c r="J23" s="270"/>
      <c r="K23" s="270"/>
      <c r="L23" s="271"/>
      <c r="M23" s="271"/>
      <c r="N23" s="262">
        <f>M23*((J23-K23+'AM3_MPS(calc_process)'!$F$21+'AM3_MPS(calc_process)'!$F$22)/(37-7+'AM3_MPS(calc_process)'!$F$21+'AM3_MPS(calc_process)'!$F$22))</f>
        <v>0</v>
      </c>
      <c r="O23" s="263" t="str">
        <f>'AM3_MPS(input)'!$E$24</f>
        <v>-</v>
      </c>
      <c r="P23" s="142" t="str">
        <f>'AM3_MPS(input)'!$E$25</f>
        <v>-</v>
      </c>
      <c r="Q23" s="264" t="str">
        <f>'AM3_MPS(input)'!$E$26</f>
        <v>-</v>
      </c>
      <c r="R23" s="265">
        <f t="shared" si="0"/>
        <v>0</v>
      </c>
      <c r="S23" s="266">
        <f t="shared" si="1"/>
        <v>0</v>
      </c>
      <c r="T23" s="267">
        <f t="shared" si="2"/>
        <v>0</v>
      </c>
    </row>
    <row r="24" spans="1:20" x14ac:dyDescent="0.15">
      <c r="A24" s="253"/>
      <c r="B24" s="268">
        <v>18</v>
      </c>
      <c r="C24" s="269"/>
      <c r="D24" s="256" t="str">
        <f>'AM3_MPS(input)'!$E$9</f>
        <v>-</v>
      </c>
      <c r="E24" s="257" t="str">
        <f>'AM3_MPS(input)'!$E$10</f>
        <v>-</v>
      </c>
      <c r="F24" s="258">
        <f>'AM3_MPS(input)'!$E$15</f>
        <v>0.56640000000000001</v>
      </c>
      <c r="G24" s="259">
        <f>'AM3_MPS(input)'!$E$16</f>
        <v>0</v>
      </c>
      <c r="H24" s="259">
        <f>'AM3_MPS(input)'!$E$17</f>
        <v>0</v>
      </c>
      <c r="I24" s="259" t="str">
        <f>'AM3_MPS(input)'!$E$18</f>
        <v>-</v>
      </c>
      <c r="J24" s="270"/>
      <c r="K24" s="270"/>
      <c r="L24" s="271"/>
      <c r="M24" s="271"/>
      <c r="N24" s="262">
        <f>M24*((J24-K24+'AM3_MPS(calc_process)'!$F$21+'AM3_MPS(calc_process)'!$F$22)/(37-7+'AM3_MPS(calc_process)'!$F$21+'AM3_MPS(calc_process)'!$F$22))</f>
        <v>0</v>
      </c>
      <c r="O24" s="263" t="str">
        <f>'AM3_MPS(input)'!$E$24</f>
        <v>-</v>
      </c>
      <c r="P24" s="142" t="str">
        <f>'AM3_MPS(input)'!$E$25</f>
        <v>-</v>
      </c>
      <c r="Q24" s="264" t="str">
        <f>'AM3_MPS(input)'!$E$26</f>
        <v>-</v>
      </c>
      <c r="R24" s="265">
        <f t="shared" si="0"/>
        <v>0</v>
      </c>
      <c r="S24" s="266">
        <f t="shared" si="1"/>
        <v>0</v>
      </c>
      <c r="T24" s="267">
        <f t="shared" si="2"/>
        <v>0</v>
      </c>
    </row>
    <row r="25" spans="1:20" x14ac:dyDescent="0.15">
      <c r="A25" s="253"/>
      <c r="B25" s="268">
        <v>19</v>
      </c>
      <c r="C25" s="269"/>
      <c r="D25" s="256" t="str">
        <f>'AM3_MPS(input)'!$E$9</f>
        <v>-</v>
      </c>
      <c r="E25" s="257" t="str">
        <f>'AM3_MPS(input)'!$E$10</f>
        <v>-</v>
      </c>
      <c r="F25" s="258">
        <f>'AM3_MPS(input)'!$E$15</f>
        <v>0.56640000000000001</v>
      </c>
      <c r="G25" s="259">
        <f>'AM3_MPS(input)'!$E$16</f>
        <v>0</v>
      </c>
      <c r="H25" s="259">
        <f>'AM3_MPS(input)'!$E$17</f>
        <v>0</v>
      </c>
      <c r="I25" s="259" t="str">
        <f>'AM3_MPS(input)'!$E$18</f>
        <v>-</v>
      </c>
      <c r="J25" s="270"/>
      <c r="K25" s="270"/>
      <c r="L25" s="271"/>
      <c r="M25" s="271"/>
      <c r="N25" s="262">
        <f>M25*((J25-K25+'AM3_MPS(calc_process)'!$F$21+'AM3_MPS(calc_process)'!$F$22)/(37-7+'AM3_MPS(calc_process)'!$F$21+'AM3_MPS(calc_process)'!$F$22))</f>
        <v>0</v>
      </c>
      <c r="O25" s="263" t="str">
        <f>'AM3_MPS(input)'!$E$24</f>
        <v>-</v>
      </c>
      <c r="P25" s="142" t="str">
        <f>'AM3_MPS(input)'!$E$25</f>
        <v>-</v>
      </c>
      <c r="Q25" s="264" t="str">
        <f>'AM3_MPS(input)'!$E$26</f>
        <v>-</v>
      </c>
      <c r="R25" s="265">
        <f t="shared" si="0"/>
        <v>0</v>
      </c>
      <c r="S25" s="266">
        <f t="shared" si="1"/>
        <v>0</v>
      </c>
      <c r="T25" s="267">
        <f t="shared" si="2"/>
        <v>0</v>
      </c>
    </row>
    <row r="26" spans="1:20" x14ac:dyDescent="0.15">
      <c r="A26" s="253"/>
      <c r="B26" s="268">
        <v>20</v>
      </c>
      <c r="C26" s="269"/>
      <c r="D26" s="256" t="str">
        <f>'AM3_MPS(input)'!$E$9</f>
        <v>-</v>
      </c>
      <c r="E26" s="257" t="str">
        <f>'AM3_MPS(input)'!$E$10</f>
        <v>-</v>
      </c>
      <c r="F26" s="258">
        <f>'AM3_MPS(input)'!$E$15</f>
        <v>0.56640000000000001</v>
      </c>
      <c r="G26" s="259">
        <f>'AM3_MPS(input)'!$E$16</f>
        <v>0</v>
      </c>
      <c r="H26" s="259">
        <f>'AM3_MPS(input)'!$E$17</f>
        <v>0</v>
      </c>
      <c r="I26" s="259" t="str">
        <f>'AM3_MPS(input)'!$E$18</f>
        <v>-</v>
      </c>
      <c r="J26" s="270"/>
      <c r="K26" s="270"/>
      <c r="L26" s="271"/>
      <c r="M26" s="271"/>
      <c r="N26" s="262">
        <f>M26*((J26-K26+'AM3_MPS(calc_process)'!$F$21+'AM3_MPS(calc_process)'!$F$22)/(37-7+'AM3_MPS(calc_process)'!$F$21+'AM3_MPS(calc_process)'!$F$22))</f>
        <v>0</v>
      </c>
      <c r="O26" s="263" t="str">
        <f>'AM3_MPS(input)'!$E$24</f>
        <v>-</v>
      </c>
      <c r="P26" s="142" t="str">
        <f>'AM3_MPS(input)'!$E$25</f>
        <v>-</v>
      </c>
      <c r="Q26" s="264" t="str">
        <f>'AM3_MPS(input)'!$E$26</f>
        <v>-</v>
      </c>
      <c r="R26" s="265">
        <f t="shared" si="0"/>
        <v>0</v>
      </c>
      <c r="S26" s="266">
        <f t="shared" si="1"/>
        <v>0</v>
      </c>
      <c r="T26" s="267">
        <f t="shared" si="2"/>
        <v>0</v>
      </c>
    </row>
    <row r="27" spans="1:20" ht="15" x14ac:dyDescent="0.15">
      <c r="A27" s="253"/>
      <c r="B27" s="272" t="s">
        <v>63</v>
      </c>
      <c r="C27" s="273" t="s">
        <v>62</v>
      </c>
      <c r="D27" s="273" t="s">
        <v>62</v>
      </c>
      <c r="E27" s="273" t="s">
        <v>62</v>
      </c>
      <c r="F27" s="273" t="s">
        <v>62</v>
      </c>
      <c r="G27" s="273" t="s">
        <v>62</v>
      </c>
      <c r="H27" s="273" t="s">
        <v>62</v>
      </c>
      <c r="I27" s="273" t="s">
        <v>62</v>
      </c>
      <c r="J27" s="273" t="s">
        <v>62</v>
      </c>
      <c r="K27" s="273" t="s">
        <v>62</v>
      </c>
      <c r="L27" s="273" t="s">
        <v>62</v>
      </c>
      <c r="M27" s="273" t="s">
        <v>62</v>
      </c>
      <c r="N27" s="273" t="s">
        <v>62</v>
      </c>
      <c r="O27" s="273" t="s">
        <v>62</v>
      </c>
      <c r="P27" s="273" t="s">
        <v>62</v>
      </c>
      <c r="Q27" s="273" t="s">
        <v>62</v>
      </c>
      <c r="R27" s="274">
        <f>SUMIF(R7:R26,"&gt;0",R7:R26)</f>
        <v>4202.0708330404223</v>
      </c>
      <c r="S27" s="274">
        <f>SUMIF(S7:S26,"&gt;0",S7:S26)</f>
        <v>3887.7695999999996</v>
      </c>
      <c r="T27" s="274">
        <f>SUMIF(T7:T26,"&gt;0",T7:T26)</f>
        <v>314.3012330404224</v>
      </c>
    </row>
  </sheetData>
  <sheetProtection password="C763" sheet="1" objects="1" scenarios="1" formatCells="0" formatRows="0"/>
  <mergeCells count="4">
    <mergeCell ref="C3:E3"/>
    <mergeCell ref="F3:Q3"/>
    <mergeCell ref="R3:T3"/>
    <mergeCell ref="A7:A27"/>
  </mergeCells>
  <phoneticPr fontId="18"/>
  <dataValidations count="1">
    <dataValidation type="list" allowBlank="1" showInputMessage="1" showErrorMessage="1" sqref="L7:L26">
      <formula1>COP</formula1>
    </dataValidation>
  </dataValidations>
  <pageMargins left="0.70866141732283472" right="0.70866141732283472" top="0.74803149606299213" bottom="0.74803149606299213" header="0.31496062992125984" footer="0.31496062992125984"/>
  <pageSetup paperSize="9" scale="4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10</vt:i4>
      </vt:variant>
    </vt:vector>
  </HeadingPairs>
  <TitlesOfParts>
    <vt:vector size="24" baseType="lpstr">
      <vt:lpstr>AM2_MPS(input)</vt:lpstr>
      <vt:lpstr>AM2_MPS(input_separate)</vt:lpstr>
      <vt:lpstr>AM2_MPS(calc_process)</vt:lpstr>
      <vt:lpstr>AM2_MSS</vt:lpstr>
      <vt:lpstr>AM2_MRS(input)</vt:lpstr>
      <vt:lpstr>AM2_MRS(input_separate)</vt:lpstr>
      <vt:lpstr>AM2_MRS(calc_process)</vt:lpstr>
      <vt:lpstr>AM3_MPS(input)</vt:lpstr>
      <vt:lpstr>AM3_MPS(input_separate)</vt:lpstr>
      <vt:lpstr>AM3_MPS(calc_process)</vt:lpstr>
      <vt:lpstr>AM3_MSS</vt:lpstr>
      <vt:lpstr>AM3_MRS(input)</vt:lpstr>
      <vt:lpstr>AM3_MRS(input_separate)</vt:lpstr>
      <vt:lpstr>AM3_MRS(calc_process)</vt:lpstr>
      <vt:lpstr>COP</vt:lpstr>
      <vt:lpstr>'AM2_MPS(calc_process)'!Print_Area</vt:lpstr>
      <vt:lpstr>'AM2_MPS(input)'!Print_Area</vt:lpstr>
      <vt:lpstr>'AM2_MRS(calc_process)'!Print_Area</vt:lpstr>
      <vt:lpstr>'AM2_MRS(input)'!Print_Area</vt:lpstr>
      <vt:lpstr>'AM3_MPS(calc_process)'!Print_Area</vt:lpstr>
      <vt:lpstr>'AM3_MPS(input)'!Print_Area</vt:lpstr>
      <vt:lpstr>'AM3_MRS(calc_process)'!Print_Area</vt:lpstr>
      <vt:lpstr>'AM3_MRS(input)'!Print_Area</vt:lpstr>
      <vt:lpstr>SP_RE_sc_i</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2018-02-17T10:00:28Z</cp:lastPrinted>
  <dcterms:created xsi:type="dcterms:W3CDTF">2012-01-13T02:28:29Z</dcterms:created>
  <dcterms:modified xsi:type="dcterms:W3CDTF">2018-04-23T02:23:49Z</dcterms:modified>
</cp:coreProperties>
</file>