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16_TH\TH003(Sony Semicon, Air&amp; Chiller)\180405_reg_req\3_upload\"/>
    </mc:Choice>
  </mc:AlternateContent>
  <bookViews>
    <workbookView xWindow="0" yWindow="0" windowWidth="19200" windowHeight="11220" tabRatio="884"/>
  </bookViews>
  <sheets>
    <sheet name="AM3_MPS(input)" sheetId="11" r:id="rId1"/>
    <sheet name="AM3_MPS(input_separate)" sheetId="12" r:id="rId2"/>
    <sheet name="AM3_MPS(calc_process)" sheetId="13" r:id="rId3"/>
    <sheet name="AM3_MSS" sheetId="14" r:id="rId4"/>
    <sheet name="AM3_MRS(input)" sheetId="15" r:id="rId5"/>
    <sheet name="AM3_MRS(input_separate)" sheetId="16" r:id="rId6"/>
    <sheet name="AM3_MRS(calc_process)" sheetId="17" r:id="rId7"/>
    <sheet name="AM6_MPS(input)" sheetId="1" r:id="rId8"/>
    <sheet name="AM6_MPS(input_separate)" sheetId="6" r:id="rId9"/>
    <sheet name="AM6_MPS(calc_process)" sheetId="2" r:id="rId10"/>
    <sheet name="AM6_MSS" sheetId="7" r:id="rId11"/>
    <sheet name="AM6_MRS(input)" sheetId="8" r:id="rId12"/>
    <sheet name="AM6_MRS(input_separate)" sheetId="9" r:id="rId13"/>
    <sheet name="AM6_MRS(calc_process)" sheetId="10" r:id="rId14"/>
  </sheets>
  <definedNames>
    <definedName name="COP">'AM3_MPS(calc_process)'!$F$16:$F$19</definedName>
    <definedName name="_xlnm.Print_Area" localSheetId="2">'AM3_MPS(calc_process)'!$A$1:$I$23</definedName>
    <definedName name="_xlnm.Print_Area" localSheetId="0">'AM3_MPS(input)'!$A$1:$K$35</definedName>
    <definedName name="_xlnm.Print_Area" localSheetId="6">'AM3_MRS(calc_process)'!$A$1:$I$23</definedName>
    <definedName name="_xlnm.Print_Area" localSheetId="4">'AM3_MRS(input)'!$A$1:$L$35</definedName>
    <definedName name="_xlnm.Print_Area" localSheetId="7">'AM6_MPS(input)'!$A$1:$K$36</definedName>
    <definedName name="_xlnm.Print_Area" localSheetId="11">'AM6_MRS(input)'!$A$1:$L$36</definedName>
    <definedName name="Z_B2660EC6_48E8_44CA_972A_E2556BB968F0_.wvu.PrintArea" localSheetId="2" hidden="1">'AM3_MPS(calc_process)'!$A$3:$I$23</definedName>
    <definedName name="Z_B2660EC6_48E8_44CA_972A_E2556BB968F0_.wvu.PrintArea" localSheetId="0" hidden="1">'AM3_MPS(input)'!$A$3:$K$35</definedName>
    <definedName name="Z_B2660EC6_48E8_44CA_972A_E2556BB968F0_.wvu.PrintArea" localSheetId="6" hidden="1">'AM3_MRS(calc_process)'!$A$3:$I$23</definedName>
    <definedName name="Z_B2660EC6_48E8_44CA_972A_E2556BB968F0_.wvu.PrintArea" localSheetId="4" hidden="1">'AM3_MRS(input)'!$A$3:$L$35</definedName>
    <definedName name="Z_B2660EC6_48E8_44CA_972A_E2556BB968F0_.wvu.PrintArea" localSheetId="9" hidden="1">'AM6_MPS(calc_process)'!$A$3:$I$20</definedName>
    <definedName name="Z_B2660EC6_48E8_44CA_972A_E2556BB968F0_.wvu.PrintArea" localSheetId="7" hidden="1">'AM6_MPS(input)'!$A$3:$K$36</definedName>
    <definedName name="Z_B2660EC6_48E8_44CA_972A_E2556BB968F0_.wvu.PrintArea" localSheetId="13" hidden="1">'AM6_MRS(calc_process)'!$A$3:$I$20</definedName>
    <definedName name="Z_B2660EC6_48E8_44CA_972A_E2556BB968F0_.wvu.PrintArea" localSheetId="11" hidden="1">'AM6_MRS(input)'!$A$3:$L$36</definedName>
    <definedName name="Z_D0CDC236_ABDA_4432_BA8D_8D1597712156_.wvu.PrintArea" localSheetId="2" hidden="1">'AM3_MPS(calc_process)'!$A$3:$I$23</definedName>
    <definedName name="Z_D0CDC236_ABDA_4432_BA8D_8D1597712156_.wvu.PrintArea" localSheetId="0" hidden="1">'AM3_MPS(input)'!$A$3:$K$35</definedName>
    <definedName name="Z_D0CDC236_ABDA_4432_BA8D_8D1597712156_.wvu.PrintArea" localSheetId="6" hidden="1">'AM3_MRS(calc_process)'!$A$3:$I$23</definedName>
    <definedName name="Z_D0CDC236_ABDA_4432_BA8D_8D1597712156_.wvu.PrintArea" localSheetId="4" hidden="1">'AM3_MRS(input)'!$A$3:$L$35</definedName>
    <definedName name="Z_D0CDC236_ABDA_4432_BA8D_8D1597712156_.wvu.PrintArea" localSheetId="9" hidden="1">'AM6_MPS(calc_process)'!$A$3:$I$20</definedName>
    <definedName name="Z_D0CDC236_ABDA_4432_BA8D_8D1597712156_.wvu.PrintArea" localSheetId="7" hidden="1">'AM6_MPS(input)'!$A$3:$K$36</definedName>
    <definedName name="Z_D0CDC236_ABDA_4432_BA8D_8D1597712156_.wvu.PrintArea" localSheetId="13" hidden="1">'AM6_MRS(calc_process)'!$A$3:$I$20</definedName>
    <definedName name="Z_D0CDC236_ABDA_4432_BA8D_8D1597712156_.wvu.PrintArea" localSheetId="11" hidden="1">'AM6_MRS(input)'!$A$3:$L$36</definedName>
    <definedName name="Z_D273F3A6_8152_4679_92B0_E1E5F788BD2C_.wvu.PrintArea" localSheetId="2" hidden="1">'AM3_MPS(calc_process)'!$A$3:$I$23</definedName>
    <definedName name="Z_D273F3A6_8152_4679_92B0_E1E5F788BD2C_.wvu.PrintArea" localSheetId="0" hidden="1">'AM3_MPS(input)'!$A$3:$K$35</definedName>
    <definedName name="Z_D273F3A6_8152_4679_92B0_E1E5F788BD2C_.wvu.PrintArea" localSheetId="6" hidden="1">'AM3_MRS(calc_process)'!$A$3:$I$23</definedName>
    <definedName name="Z_D273F3A6_8152_4679_92B0_E1E5F788BD2C_.wvu.PrintArea" localSheetId="4" hidden="1">'AM3_MRS(input)'!$A$3:$L$35</definedName>
    <definedName name="Z_D273F3A6_8152_4679_92B0_E1E5F788BD2C_.wvu.PrintArea" localSheetId="9" hidden="1">'AM6_MPS(calc_process)'!$A$3:$I$20</definedName>
    <definedName name="Z_D273F3A6_8152_4679_92B0_E1E5F788BD2C_.wvu.PrintArea" localSheetId="7" hidden="1">'AM6_MPS(input)'!$A$3:$K$36</definedName>
    <definedName name="Z_D273F3A6_8152_4679_92B0_E1E5F788BD2C_.wvu.PrintArea" localSheetId="13" hidden="1">'AM6_MRS(calc_process)'!$A$3:$I$20</definedName>
    <definedName name="Z_D273F3A6_8152_4679_92B0_E1E5F788BD2C_.wvu.PrintArea" localSheetId="11" hidden="1">'AM6_MRS(input)'!$A$3:$L$36</definedName>
  </definedNames>
  <calcPr calcId="152511"/>
</workbook>
</file>

<file path=xl/calcChain.xml><?xml version="1.0" encoding="utf-8"?>
<calcChain xmlns="http://schemas.openxmlformats.org/spreadsheetml/2006/main">
  <c r="K2" i="1" l="1"/>
  <c r="I2" i="17"/>
  <c r="I1" i="17"/>
  <c r="Q26" i="16"/>
  <c r="M26" i="16"/>
  <c r="N26" i="16" s="1"/>
  <c r="L26" i="16"/>
  <c r="K26" i="16"/>
  <c r="J26" i="16"/>
  <c r="I26" i="16"/>
  <c r="E26" i="16"/>
  <c r="D26" i="16"/>
  <c r="M25" i="16"/>
  <c r="L25" i="16"/>
  <c r="K25" i="16"/>
  <c r="J25" i="16"/>
  <c r="N25" i="16" s="1"/>
  <c r="F25" i="16"/>
  <c r="E25" i="16"/>
  <c r="D25" i="16"/>
  <c r="O24" i="16"/>
  <c r="M24" i="16"/>
  <c r="N24" i="16" s="1"/>
  <c r="L24" i="16"/>
  <c r="K24" i="16"/>
  <c r="J24" i="16"/>
  <c r="E24" i="16"/>
  <c r="D24" i="16"/>
  <c r="P23" i="16"/>
  <c r="M23" i="16"/>
  <c r="N23" i="16" s="1"/>
  <c r="L23" i="16"/>
  <c r="K23" i="16"/>
  <c r="J23" i="16"/>
  <c r="H23" i="16"/>
  <c r="E23" i="16"/>
  <c r="D23" i="16"/>
  <c r="Q22" i="16"/>
  <c r="M22" i="16"/>
  <c r="N22" i="16" s="1"/>
  <c r="L22" i="16"/>
  <c r="K22" i="16"/>
  <c r="J22" i="16"/>
  <c r="I22" i="16"/>
  <c r="E22" i="16"/>
  <c r="D22" i="16"/>
  <c r="M21" i="16"/>
  <c r="L21" i="16"/>
  <c r="K21" i="16"/>
  <c r="J21" i="16"/>
  <c r="N21" i="16" s="1"/>
  <c r="F21" i="16"/>
  <c r="E21" i="16"/>
  <c r="D21" i="16"/>
  <c r="M20" i="16"/>
  <c r="N20" i="16" s="1"/>
  <c r="L20" i="16"/>
  <c r="K20" i="16"/>
  <c r="J20" i="16"/>
  <c r="G20" i="16"/>
  <c r="E20" i="16"/>
  <c r="D20" i="16"/>
  <c r="P19" i="16"/>
  <c r="M19" i="16"/>
  <c r="N19" i="16" s="1"/>
  <c r="L19" i="16"/>
  <c r="K19" i="16"/>
  <c r="J19" i="16"/>
  <c r="H19" i="16"/>
  <c r="E19" i="16"/>
  <c r="D19" i="16"/>
  <c r="Q18" i="16"/>
  <c r="M18" i="16"/>
  <c r="N18" i="16" s="1"/>
  <c r="L18" i="16"/>
  <c r="K18" i="16"/>
  <c r="J18" i="16"/>
  <c r="I18" i="16"/>
  <c r="E18" i="16"/>
  <c r="D18" i="16"/>
  <c r="M17" i="16"/>
  <c r="L17" i="16"/>
  <c r="K17" i="16"/>
  <c r="J17" i="16"/>
  <c r="N17" i="16" s="1"/>
  <c r="F17" i="16"/>
  <c r="E17" i="16"/>
  <c r="D17" i="16"/>
  <c r="M16" i="16"/>
  <c r="L16" i="16"/>
  <c r="K16" i="16"/>
  <c r="J16" i="16"/>
  <c r="E16" i="16"/>
  <c r="D16" i="16"/>
  <c r="P15" i="16"/>
  <c r="M15" i="16"/>
  <c r="N15" i="16" s="1"/>
  <c r="L15" i="16"/>
  <c r="K15" i="16"/>
  <c r="J15" i="16"/>
  <c r="H15" i="16"/>
  <c r="E15" i="16"/>
  <c r="D15" i="16"/>
  <c r="Q14" i="16"/>
  <c r="M14" i="16"/>
  <c r="N14" i="16" s="1"/>
  <c r="L14" i="16"/>
  <c r="K14" i="16"/>
  <c r="J14" i="16"/>
  <c r="I14" i="16"/>
  <c r="E14" i="16"/>
  <c r="D14" i="16"/>
  <c r="M13" i="16"/>
  <c r="L13" i="16"/>
  <c r="K13" i="16"/>
  <c r="J13" i="16"/>
  <c r="N13" i="16" s="1"/>
  <c r="F13" i="16"/>
  <c r="E13" i="16"/>
  <c r="D13" i="16"/>
  <c r="O12" i="16"/>
  <c r="M12" i="16"/>
  <c r="L12" i="16"/>
  <c r="K12" i="16"/>
  <c r="J12" i="16"/>
  <c r="E12" i="16"/>
  <c r="D12" i="16"/>
  <c r="P11" i="16"/>
  <c r="M11" i="16"/>
  <c r="N11" i="16" s="1"/>
  <c r="L11" i="16"/>
  <c r="K11" i="16"/>
  <c r="J11" i="16"/>
  <c r="H11" i="16"/>
  <c r="E11" i="16"/>
  <c r="D11" i="16"/>
  <c r="Q10" i="16"/>
  <c r="M10" i="16"/>
  <c r="N10" i="16" s="1"/>
  <c r="L10" i="16"/>
  <c r="K10" i="16"/>
  <c r="J10" i="16"/>
  <c r="I10" i="16"/>
  <c r="E10" i="16"/>
  <c r="D10" i="16"/>
  <c r="M9" i="16"/>
  <c r="L9" i="16"/>
  <c r="K9" i="16"/>
  <c r="J9" i="16"/>
  <c r="N9" i="16" s="1"/>
  <c r="F9" i="16"/>
  <c r="E9" i="16"/>
  <c r="D9" i="16"/>
  <c r="O8" i="16"/>
  <c r="M8" i="16"/>
  <c r="N8" i="16" s="1"/>
  <c r="L8" i="16"/>
  <c r="K8" i="16"/>
  <c r="J8" i="16"/>
  <c r="E8" i="16"/>
  <c r="D8" i="16"/>
  <c r="P7" i="16"/>
  <c r="M7" i="16"/>
  <c r="N7" i="16" s="1"/>
  <c r="L7" i="16"/>
  <c r="K7" i="16"/>
  <c r="J7" i="16"/>
  <c r="H7" i="16"/>
  <c r="E7" i="16"/>
  <c r="D7" i="16"/>
  <c r="T2" i="16"/>
  <c r="T1" i="16"/>
  <c r="K26" i="15"/>
  <c r="H26" i="15"/>
  <c r="F26" i="15"/>
  <c r="Q23" i="16" s="1"/>
  <c r="K25" i="15"/>
  <c r="H25" i="15"/>
  <c r="F25" i="15"/>
  <c r="P24" i="16" s="1"/>
  <c r="K24" i="15"/>
  <c r="H24" i="15"/>
  <c r="F24" i="15"/>
  <c r="K23" i="15"/>
  <c r="H23" i="15"/>
  <c r="F23" i="15"/>
  <c r="K22" i="15"/>
  <c r="H22" i="15"/>
  <c r="F22" i="15"/>
  <c r="K21" i="15"/>
  <c r="H21" i="15"/>
  <c r="F21" i="15"/>
  <c r="K20" i="15"/>
  <c r="H20" i="15"/>
  <c r="F20" i="15"/>
  <c r="K19" i="15"/>
  <c r="H19" i="15"/>
  <c r="F19" i="15"/>
  <c r="K18" i="15"/>
  <c r="H18" i="15"/>
  <c r="F18" i="15"/>
  <c r="I23" i="16" s="1"/>
  <c r="K17" i="15"/>
  <c r="H17" i="15"/>
  <c r="F17" i="15"/>
  <c r="H24" i="16" s="1"/>
  <c r="K16" i="15"/>
  <c r="H16" i="15"/>
  <c r="F16" i="15"/>
  <c r="K15" i="15"/>
  <c r="H15" i="15"/>
  <c r="F15" i="15"/>
  <c r="F26" i="16" s="1"/>
  <c r="L2" i="15"/>
  <c r="L1" i="15"/>
  <c r="C2" i="14"/>
  <c r="C1" i="14"/>
  <c r="I2" i="13"/>
  <c r="I1" i="13"/>
  <c r="Q26" i="12"/>
  <c r="P26" i="12"/>
  <c r="O26" i="12"/>
  <c r="N26" i="12"/>
  <c r="I26" i="12"/>
  <c r="F26" i="12"/>
  <c r="E26" i="12"/>
  <c r="D26" i="12"/>
  <c r="Q25" i="12"/>
  <c r="P25" i="12"/>
  <c r="O25" i="12"/>
  <c r="N25" i="12"/>
  <c r="I25" i="12"/>
  <c r="F25" i="12"/>
  <c r="E25" i="12"/>
  <c r="D25" i="12"/>
  <c r="Q24" i="12"/>
  <c r="P24" i="12"/>
  <c r="O24" i="12"/>
  <c r="N24" i="12"/>
  <c r="I24" i="12"/>
  <c r="F24" i="12"/>
  <c r="E24" i="12"/>
  <c r="D24" i="12"/>
  <c r="Q23" i="12"/>
  <c r="P23" i="12"/>
  <c r="O23" i="12"/>
  <c r="N23" i="12"/>
  <c r="I23" i="12"/>
  <c r="H23" i="12"/>
  <c r="F23" i="12"/>
  <c r="E23" i="12"/>
  <c r="D23" i="12"/>
  <c r="Q22" i="12"/>
  <c r="P22" i="12"/>
  <c r="O22" i="12"/>
  <c r="N22" i="12"/>
  <c r="I22" i="12"/>
  <c r="F22" i="12"/>
  <c r="E22" i="12"/>
  <c r="D22" i="12"/>
  <c r="Q21" i="12"/>
  <c r="P21" i="12"/>
  <c r="O21" i="12"/>
  <c r="N21" i="12"/>
  <c r="I21" i="12"/>
  <c r="G21" i="12"/>
  <c r="F21" i="12"/>
  <c r="E21" i="12"/>
  <c r="D21" i="12"/>
  <c r="Q20" i="12"/>
  <c r="P20" i="12"/>
  <c r="O20" i="12"/>
  <c r="N20" i="12"/>
  <c r="I20" i="12"/>
  <c r="G20" i="12"/>
  <c r="S20" i="12" s="1"/>
  <c r="F20" i="12"/>
  <c r="E20" i="12"/>
  <c r="D20" i="12"/>
  <c r="Q19" i="12"/>
  <c r="P19" i="12"/>
  <c r="O19" i="12"/>
  <c r="N19" i="12"/>
  <c r="I19" i="12"/>
  <c r="F19" i="12"/>
  <c r="E19" i="12"/>
  <c r="D19" i="12"/>
  <c r="Q18" i="12"/>
  <c r="P18" i="12"/>
  <c r="O18" i="12"/>
  <c r="N18" i="12"/>
  <c r="I18" i="12"/>
  <c r="F18" i="12"/>
  <c r="E18" i="12"/>
  <c r="D18" i="12"/>
  <c r="Q17" i="12"/>
  <c r="P17" i="12"/>
  <c r="O17" i="12"/>
  <c r="N17" i="12"/>
  <c r="I17" i="12"/>
  <c r="F17" i="12"/>
  <c r="E17" i="12"/>
  <c r="D17" i="12"/>
  <c r="Q16" i="12"/>
  <c r="P16" i="12"/>
  <c r="O16" i="12"/>
  <c r="N16" i="12"/>
  <c r="I16" i="12"/>
  <c r="F16" i="12"/>
  <c r="E16" i="12"/>
  <c r="D16" i="12"/>
  <c r="Q15" i="12"/>
  <c r="P15" i="12"/>
  <c r="O15" i="12"/>
  <c r="N15" i="12"/>
  <c r="I15" i="12"/>
  <c r="H15" i="12"/>
  <c r="F15" i="12"/>
  <c r="E15" i="12"/>
  <c r="D15" i="12"/>
  <c r="Q14" i="12"/>
  <c r="P14" i="12"/>
  <c r="O14" i="12"/>
  <c r="N14" i="12"/>
  <c r="I14" i="12"/>
  <c r="F14" i="12"/>
  <c r="E14" i="12"/>
  <c r="D14" i="12"/>
  <c r="Q13" i="12"/>
  <c r="P13" i="12"/>
  <c r="O13" i="12"/>
  <c r="N13" i="12"/>
  <c r="I13" i="12"/>
  <c r="G13" i="12"/>
  <c r="F13" i="12"/>
  <c r="E13" i="12"/>
  <c r="D13" i="12"/>
  <c r="Q12" i="12"/>
  <c r="P12" i="12"/>
  <c r="O12" i="12"/>
  <c r="N12" i="12"/>
  <c r="I12" i="12"/>
  <c r="G12" i="12"/>
  <c r="F12" i="12"/>
  <c r="E12" i="12"/>
  <c r="D12" i="12"/>
  <c r="Q11" i="12"/>
  <c r="P11" i="12"/>
  <c r="O11" i="12"/>
  <c r="N11" i="12"/>
  <c r="I11" i="12"/>
  <c r="F11" i="12"/>
  <c r="E11" i="12"/>
  <c r="D11" i="12"/>
  <c r="Q10" i="12"/>
  <c r="P10" i="12"/>
  <c r="O10" i="12"/>
  <c r="N10" i="12"/>
  <c r="I10" i="12"/>
  <c r="F10" i="12"/>
  <c r="E10" i="12"/>
  <c r="D10" i="12"/>
  <c r="Q9" i="12"/>
  <c r="P9" i="12"/>
  <c r="O9" i="12"/>
  <c r="N9" i="12"/>
  <c r="I9" i="12"/>
  <c r="F9" i="12"/>
  <c r="E9" i="12"/>
  <c r="D9" i="12"/>
  <c r="C9" i="12"/>
  <c r="Q8" i="12"/>
  <c r="P8" i="12"/>
  <c r="O8" i="12"/>
  <c r="N8" i="12"/>
  <c r="I8" i="12"/>
  <c r="H8" i="12"/>
  <c r="G8" i="12"/>
  <c r="F8" i="12"/>
  <c r="E8" i="12"/>
  <c r="D8" i="12"/>
  <c r="C8" i="12"/>
  <c r="R8" i="12" s="1"/>
  <c r="Q7" i="12"/>
  <c r="P7" i="12"/>
  <c r="O7" i="12"/>
  <c r="N7" i="12"/>
  <c r="I7" i="12"/>
  <c r="H7" i="12"/>
  <c r="F7" i="12"/>
  <c r="E7" i="12"/>
  <c r="D7" i="12"/>
  <c r="C7" i="12"/>
  <c r="T2" i="12"/>
  <c r="T1" i="12"/>
  <c r="E17" i="11"/>
  <c r="H20" i="12" s="1"/>
  <c r="E16" i="11"/>
  <c r="R10" i="12" l="1"/>
  <c r="T10" i="12" s="1"/>
  <c r="R21" i="12"/>
  <c r="R22" i="12"/>
  <c r="R26" i="12"/>
  <c r="R13" i="12"/>
  <c r="S13" i="12"/>
  <c r="R7" i="12"/>
  <c r="S8" i="12"/>
  <c r="T8" i="12" s="1"/>
  <c r="S10" i="12"/>
  <c r="G26" i="12"/>
  <c r="G22" i="12"/>
  <c r="S22" i="12" s="1"/>
  <c r="G18" i="12"/>
  <c r="R18" i="12" s="1"/>
  <c r="G14" i="12"/>
  <c r="R14" i="12" s="1"/>
  <c r="G10" i="12"/>
  <c r="G23" i="12"/>
  <c r="S23" i="12" s="1"/>
  <c r="G19" i="12"/>
  <c r="S19" i="12" s="1"/>
  <c r="G15" i="12"/>
  <c r="G11" i="12"/>
  <c r="R11" i="12" s="1"/>
  <c r="H12" i="12"/>
  <c r="S12" i="12" s="1"/>
  <c r="G25" i="16"/>
  <c r="R25" i="16" s="1"/>
  <c r="G21" i="16"/>
  <c r="R21" i="16" s="1"/>
  <c r="G17" i="16"/>
  <c r="G13" i="16"/>
  <c r="R13" i="16" s="1"/>
  <c r="G9" i="16"/>
  <c r="S9" i="16" s="1"/>
  <c r="G23" i="16"/>
  <c r="G19" i="16"/>
  <c r="G15" i="16"/>
  <c r="G11" i="16"/>
  <c r="G7" i="16"/>
  <c r="G26" i="16"/>
  <c r="G22" i="16"/>
  <c r="G18" i="16"/>
  <c r="G14" i="16"/>
  <c r="G10" i="16"/>
  <c r="O25" i="16"/>
  <c r="O21" i="16"/>
  <c r="O17" i="16"/>
  <c r="O13" i="16"/>
  <c r="O9" i="16"/>
  <c r="O23" i="16"/>
  <c r="O19" i="16"/>
  <c r="O15" i="16"/>
  <c r="O11" i="16"/>
  <c r="O7" i="16"/>
  <c r="O26" i="16"/>
  <c r="O22" i="16"/>
  <c r="O18" i="16"/>
  <c r="O14" i="16"/>
  <c r="O10" i="16"/>
  <c r="G16" i="16"/>
  <c r="N16" i="16"/>
  <c r="O20" i="16"/>
  <c r="R26" i="16"/>
  <c r="H25" i="12"/>
  <c r="H21" i="12"/>
  <c r="S21" i="12" s="1"/>
  <c r="H17" i="12"/>
  <c r="H13" i="12"/>
  <c r="H9" i="12"/>
  <c r="H26" i="12"/>
  <c r="H22" i="12"/>
  <c r="H18" i="12"/>
  <c r="H14" i="12"/>
  <c r="S14" i="12" s="1"/>
  <c r="H10" i="12"/>
  <c r="G7" i="12"/>
  <c r="S7" i="12" s="1"/>
  <c r="G9" i="12"/>
  <c r="R9" i="12" s="1"/>
  <c r="H11" i="12"/>
  <c r="S11" i="12" s="1"/>
  <c r="R15" i="12"/>
  <c r="G16" i="12"/>
  <c r="G17" i="12"/>
  <c r="S17" i="12" s="1"/>
  <c r="H19" i="12"/>
  <c r="R23" i="12"/>
  <c r="G24" i="12"/>
  <c r="S24" i="12" s="1"/>
  <c r="G25" i="12"/>
  <c r="R25" i="12" s="1"/>
  <c r="G12" i="16"/>
  <c r="N12" i="16"/>
  <c r="O16" i="16"/>
  <c r="S26" i="12"/>
  <c r="R15" i="16"/>
  <c r="S15" i="12"/>
  <c r="H16" i="12"/>
  <c r="R20" i="12"/>
  <c r="T20" i="12" s="1"/>
  <c r="H24" i="12"/>
  <c r="G8" i="16"/>
  <c r="G24" i="16"/>
  <c r="F7" i="16"/>
  <c r="S7" i="16" s="1"/>
  <c r="I8" i="16"/>
  <c r="Q8" i="16"/>
  <c r="H9" i="16"/>
  <c r="P9" i="16"/>
  <c r="F11" i="16"/>
  <c r="S11" i="16" s="1"/>
  <c r="I12" i="16"/>
  <c r="Q12" i="16"/>
  <c r="H13" i="16"/>
  <c r="P13" i="16"/>
  <c r="F15" i="16"/>
  <c r="I16" i="16"/>
  <c r="Q16" i="16"/>
  <c r="H17" i="16"/>
  <c r="R17" i="16" s="1"/>
  <c r="P17" i="16"/>
  <c r="F19" i="16"/>
  <c r="I20" i="16"/>
  <c r="Q20" i="16"/>
  <c r="H21" i="16"/>
  <c r="P21" i="16"/>
  <c r="F23" i="16"/>
  <c r="S23" i="16" s="1"/>
  <c r="I24" i="16"/>
  <c r="Q24" i="16"/>
  <c r="H25" i="16"/>
  <c r="P25" i="16"/>
  <c r="F8" i="16"/>
  <c r="S8" i="16" s="1"/>
  <c r="I9" i="16"/>
  <c r="Q9" i="16"/>
  <c r="H10" i="16"/>
  <c r="P10" i="16"/>
  <c r="F12" i="16"/>
  <c r="I13" i="16"/>
  <c r="Q13" i="16"/>
  <c r="H14" i="16"/>
  <c r="P14" i="16"/>
  <c r="F16" i="16"/>
  <c r="I17" i="16"/>
  <c r="Q17" i="16"/>
  <c r="H18" i="16"/>
  <c r="P18" i="16"/>
  <c r="F20" i="16"/>
  <c r="S20" i="16" s="1"/>
  <c r="I21" i="16"/>
  <c r="S21" i="16" s="1"/>
  <c r="Q21" i="16"/>
  <c r="H22" i="16"/>
  <c r="P22" i="16"/>
  <c r="F24" i="16"/>
  <c r="S24" i="16" s="1"/>
  <c r="I25" i="16"/>
  <c r="Q25" i="16"/>
  <c r="H26" i="16"/>
  <c r="S26" i="16" s="1"/>
  <c r="P26" i="16"/>
  <c r="I7" i="16"/>
  <c r="Q7" i="16"/>
  <c r="H8" i="16"/>
  <c r="P8" i="16"/>
  <c r="F10" i="16"/>
  <c r="I11" i="16"/>
  <c r="Q11" i="16"/>
  <c r="H12" i="16"/>
  <c r="P12" i="16"/>
  <c r="F14" i="16"/>
  <c r="I15" i="16"/>
  <c r="Q15" i="16"/>
  <c r="H16" i="16"/>
  <c r="P16" i="16"/>
  <c r="F18" i="16"/>
  <c r="R18" i="16" s="1"/>
  <c r="I19" i="16"/>
  <c r="R19" i="16" s="1"/>
  <c r="Q19" i="16"/>
  <c r="H20" i="16"/>
  <c r="P20" i="16"/>
  <c r="F22" i="16"/>
  <c r="S22" i="16" s="1"/>
  <c r="T19" i="16" l="1"/>
  <c r="T11" i="12"/>
  <c r="T21" i="16"/>
  <c r="T14" i="12"/>
  <c r="S17" i="16"/>
  <c r="T17" i="16" s="1"/>
  <c r="S16" i="12"/>
  <c r="T26" i="12"/>
  <c r="S14" i="16"/>
  <c r="S16" i="16"/>
  <c r="S19" i="16"/>
  <c r="S25" i="16"/>
  <c r="T25" i="16" s="1"/>
  <c r="R19" i="12"/>
  <c r="T19" i="12" s="1"/>
  <c r="S10" i="16"/>
  <c r="S12" i="16"/>
  <c r="S15" i="16"/>
  <c r="T15" i="16" s="1"/>
  <c r="R24" i="16"/>
  <c r="T24" i="16" s="1"/>
  <c r="S13" i="16"/>
  <c r="T13" i="16" s="1"/>
  <c r="R12" i="12"/>
  <c r="T12" i="12" s="1"/>
  <c r="R23" i="16"/>
  <c r="T23" i="16" s="1"/>
  <c r="R12" i="16"/>
  <c r="R16" i="16"/>
  <c r="T16" i="16" s="1"/>
  <c r="R16" i="12"/>
  <c r="T16" i="12" s="1"/>
  <c r="R14" i="16"/>
  <c r="T14" i="16" s="1"/>
  <c r="R9" i="16"/>
  <c r="T9" i="16" s="1"/>
  <c r="R17" i="12"/>
  <c r="T17" i="12" s="1"/>
  <c r="S25" i="12"/>
  <c r="T25" i="12" s="1"/>
  <c r="T26" i="16"/>
  <c r="T22" i="12"/>
  <c r="R7" i="16"/>
  <c r="S9" i="12"/>
  <c r="S27" i="12" s="1"/>
  <c r="G12" i="13" s="1"/>
  <c r="G11" i="13" s="1"/>
  <c r="T21" i="12"/>
  <c r="R8" i="16"/>
  <c r="T8" i="16" s="1"/>
  <c r="R22" i="16"/>
  <c r="T22" i="16" s="1"/>
  <c r="T7" i="12"/>
  <c r="T13" i="12"/>
  <c r="S18" i="16"/>
  <c r="T18" i="16" s="1"/>
  <c r="S27" i="16"/>
  <c r="G12" i="17" s="1"/>
  <c r="G11" i="17" s="1"/>
  <c r="T23" i="12"/>
  <c r="R20" i="16"/>
  <c r="T20" i="16" s="1"/>
  <c r="R11" i="16"/>
  <c r="T11" i="16" s="1"/>
  <c r="R24" i="12"/>
  <c r="T24" i="12" s="1"/>
  <c r="T15" i="12"/>
  <c r="S18" i="12"/>
  <c r="T18" i="12" s="1"/>
  <c r="R10" i="16"/>
  <c r="T10" i="16" s="1"/>
  <c r="T12" i="16" l="1"/>
  <c r="T9" i="12"/>
  <c r="T27" i="12" s="1"/>
  <c r="R27" i="12"/>
  <c r="G9" i="13" s="1"/>
  <c r="G8" i="13" s="1"/>
  <c r="G6" i="13" s="1"/>
  <c r="B30" i="11" s="1"/>
  <c r="R27" i="16"/>
  <c r="G9" i="17" s="1"/>
  <c r="G8" i="17" s="1"/>
  <c r="G6" i="17" s="1"/>
  <c r="D30" i="15" s="1"/>
  <c r="T7" i="16"/>
  <c r="T27" i="16" s="1"/>
  <c r="F10" i="6" l="1"/>
  <c r="F9" i="6" l="1"/>
  <c r="F8" i="6"/>
  <c r="O10" i="6" l="1"/>
  <c r="O9" i="6"/>
  <c r="O8" i="6"/>
  <c r="L10" i="6" l="1"/>
  <c r="L9" i="6"/>
  <c r="L8" i="6"/>
  <c r="O8" i="9" l="1"/>
  <c r="P8" i="9"/>
  <c r="O9" i="9"/>
  <c r="P9" i="9"/>
  <c r="O10" i="9"/>
  <c r="P10" i="9"/>
  <c r="O11" i="9"/>
  <c r="P11" i="9"/>
  <c r="O12" i="9"/>
  <c r="P12" i="9"/>
  <c r="O13" i="9"/>
  <c r="P13" i="9"/>
  <c r="O14" i="9"/>
  <c r="P14" i="9"/>
  <c r="K14" i="9" s="1"/>
  <c r="O15" i="9"/>
  <c r="P15" i="9"/>
  <c r="O16" i="9"/>
  <c r="P16" i="9"/>
  <c r="O17" i="9"/>
  <c r="P17" i="9"/>
  <c r="O18" i="9"/>
  <c r="P18" i="9"/>
  <c r="O19" i="9"/>
  <c r="P19" i="9"/>
  <c r="O20" i="9"/>
  <c r="P20" i="9"/>
  <c r="O21" i="9"/>
  <c r="P21" i="9"/>
  <c r="O22" i="9"/>
  <c r="P22" i="9"/>
  <c r="O23" i="9"/>
  <c r="P23" i="9"/>
  <c r="O24" i="9"/>
  <c r="P24" i="9"/>
  <c r="O25" i="9"/>
  <c r="P25" i="9"/>
  <c r="O26" i="9"/>
  <c r="P26" i="9"/>
  <c r="O27" i="9"/>
  <c r="P27" i="9"/>
  <c r="N27" i="9"/>
  <c r="N26" i="9"/>
  <c r="N25" i="9"/>
  <c r="N24" i="9"/>
  <c r="N23" i="9"/>
  <c r="N22" i="9"/>
  <c r="N21" i="9"/>
  <c r="N20" i="9"/>
  <c r="N19" i="9"/>
  <c r="N18" i="9"/>
  <c r="N17" i="9"/>
  <c r="N16" i="9"/>
  <c r="N15" i="9"/>
  <c r="N14" i="9"/>
  <c r="N13" i="9"/>
  <c r="N12" i="9"/>
  <c r="N11" i="9"/>
  <c r="N10" i="9"/>
  <c r="N9" i="9"/>
  <c r="N8" i="9"/>
  <c r="L9" i="9"/>
  <c r="L10" i="9"/>
  <c r="L11" i="9"/>
  <c r="L12" i="9"/>
  <c r="L13" i="9"/>
  <c r="L14" i="9"/>
  <c r="L15" i="9"/>
  <c r="L16" i="9"/>
  <c r="L17" i="9"/>
  <c r="L18" i="9"/>
  <c r="L19" i="9"/>
  <c r="L20" i="9"/>
  <c r="L21" i="9"/>
  <c r="L22" i="9"/>
  <c r="L23" i="9"/>
  <c r="L24" i="9"/>
  <c r="L25" i="9"/>
  <c r="L26" i="9"/>
  <c r="L27" i="9"/>
  <c r="L8" i="9"/>
  <c r="K27" i="8"/>
  <c r="K26" i="8"/>
  <c r="K25" i="8"/>
  <c r="K24" i="8"/>
  <c r="K23" i="8"/>
  <c r="K22" i="8"/>
  <c r="K21" i="8"/>
  <c r="K20" i="8"/>
  <c r="K19" i="8"/>
  <c r="K18" i="8"/>
  <c r="K17" i="8"/>
  <c r="K16" i="8"/>
  <c r="K15" i="8"/>
  <c r="H27" i="8"/>
  <c r="H16" i="8"/>
  <c r="H17" i="8"/>
  <c r="H18" i="8"/>
  <c r="H19" i="8"/>
  <c r="H20" i="8"/>
  <c r="H21" i="8"/>
  <c r="H22" i="8"/>
  <c r="H23" i="8"/>
  <c r="H24" i="8"/>
  <c r="H25" i="8"/>
  <c r="H26" i="8"/>
  <c r="H15" i="8"/>
  <c r="F27" i="8"/>
  <c r="F26" i="8"/>
  <c r="F25" i="8"/>
  <c r="F24" i="8"/>
  <c r="F23" i="8"/>
  <c r="F22" i="8"/>
  <c r="F20" i="8"/>
  <c r="F19" i="8"/>
  <c r="F18" i="8"/>
  <c r="J18" i="9" s="1"/>
  <c r="F15" i="8"/>
  <c r="G36" i="9" s="1"/>
  <c r="I2" i="10"/>
  <c r="I1" i="10"/>
  <c r="Q2" i="9"/>
  <c r="Q1" i="9"/>
  <c r="L2" i="8"/>
  <c r="L1" i="8"/>
  <c r="F54" i="9"/>
  <c r="F53" i="9"/>
  <c r="F52" i="9"/>
  <c r="F51" i="9"/>
  <c r="F50" i="9"/>
  <c r="F49" i="9"/>
  <c r="F48" i="9"/>
  <c r="F47" i="9"/>
  <c r="F46" i="9"/>
  <c r="F45" i="9"/>
  <c r="F44" i="9"/>
  <c r="F43" i="9"/>
  <c r="F42" i="9"/>
  <c r="F41" i="9"/>
  <c r="F40" i="9"/>
  <c r="F39" i="9"/>
  <c r="F38" i="9"/>
  <c r="F37" i="9"/>
  <c r="F36" i="9"/>
  <c r="F35" i="9"/>
  <c r="K26" i="9"/>
  <c r="K16" i="9"/>
  <c r="K12" i="9"/>
  <c r="C2" i="7"/>
  <c r="C1" i="7"/>
  <c r="E21" i="1"/>
  <c r="F21" i="8" s="1"/>
  <c r="M25" i="9" s="1"/>
  <c r="G52" i="9" l="1"/>
  <c r="J50" i="9"/>
  <c r="K17" i="9"/>
  <c r="G12" i="9"/>
  <c r="G20" i="9"/>
  <c r="G23" i="9"/>
  <c r="J15" i="9"/>
  <c r="K24" i="9"/>
  <c r="K20" i="9"/>
  <c r="K18" i="9"/>
  <c r="J12" i="9"/>
  <c r="K8" i="9"/>
  <c r="K10" i="9"/>
  <c r="G51" i="9"/>
  <c r="G46" i="9"/>
  <c r="F17" i="8"/>
  <c r="I53" i="9" s="1"/>
  <c r="G40" i="9"/>
  <c r="G10" i="9"/>
  <c r="G14" i="9"/>
  <c r="G18" i="9"/>
  <c r="G44" i="9"/>
  <c r="K27" i="9"/>
  <c r="K25" i="9"/>
  <c r="K23" i="9"/>
  <c r="K21" i="9"/>
  <c r="K19" i="9"/>
  <c r="K15" i="9"/>
  <c r="K13" i="9"/>
  <c r="K11" i="9"/>
  <c r="K9" i="9"/>
  <c r="K22" i="9"/>
  <c r="G8" i="9"/>
  <c r="G16" i="9"/>
  <c r="G35" i="9"/>
  <c r="G11" i="9"/>
  <c r="G15" i="9"/>
  <c r="G19" i="9"/>
  <c r="G24" i="9"/>
  <c r="G27" i="9"/>
  <c r="G48" i="9"/>
  <c r="F16" i="8"/>
  <c r="H25" i="9" s="1"/>
  <c r="J10" i="9"/>
  <c r="J13" i="9"/>
  <c r="J20" i="9"/>
  <c r="J22" i="9"/>
  <c r="J25" i="9"/>
  <c r="J36" i="9"/>
  <c r="J38" i="9"/>
  <c r="J45" i="9"/>
  <c r="J47" i="9"/>
  <c r="J52" i="9"/>
  <c r="J54" i="9"/>
  <c r="J9" i="9"/>
  <c r="J16" i="9"/>
  <c r="J19" i="9"/>
  <c r="J27" i="9"/>
  <c r="J35" i="9"/>
  <c r="J40" i="9"/>
  <c r="J42" i="9"/>
  <c r="J49" i="9"/>
  <c r="J51" i="9"/>
  <c r="J21" i="9"/>
  <c r="J24" i="9"/>
  <c r="J26" i="9"/>
  <c r="J37" i="9"/>
  <c r="J39" i="9"/>
  <c r="J44" i="9"/>
  <c r="J46" i="9"/>
  <c r="J53" i="9"/>
  <c r="J8" i="9"/>
  <c r="J11" i="9"/>
  <c r="J14" i="9"/>
  <c r="J17" i="9"/>
  <c r="J23" i="9"/>
  <c r="J41" i="9"/>
  <c r="J43" i="9"/>
  <c r="J48" i="9"/>
  <c r="G22" i="9"/>
  <c r="G26" i="9"/>
  <c r="G38" i="9"/>
  <c r="G42" i="9"/>
  <c r="G50" i="9"/>
  <c r="G54" i="9"/>
  <c r="G9" i="9"/>
  <c r="G13" i="9"/>
  <c r="G17" i="9"/>
  <c r="G21" i="9"/>
  <c r="G25" i="9"/>
  <c r="G37" i="9"/>
  <c r="G41" i="9"/>
  <c r="G45" i="9"/>
  <c r="G49" i="9"/>
  <c r="G53" i="9"/>
  <c r="G39" i="9"/>
  <c r="G43" i="9"/>
  <c r="G47" i="9"/>
  <c r="M15" i="9"/>
  <c r="M11" i="9"/>
  <c r="M27" i="9"/>
  <c r="M23" i="9"/>
  <c r="M19" i="9"/>
  <c r="M9" i="9"/>
  <c r="M13" i="9"/>
  <c r="M17" i="9"/>
  <c r="M8" i="9"/>
  <c r="M12" i="9"/>
  <c r="M16" i="9"/>
  <c r="M20" i="9"/>
  <c r="M24" i="9"/>
  <c r="M10" i="9"/>
  <c r="M14" i="9"/>
  <c r="M18" i="9"/>
  <c r="M22" i="9"/>
  <c r="M26" i="9"/>
  <c r="M21" i="9"/>
  <c r="I50" i="9" l="1"/>
  <c r="I45" i="9"/>
  <c r="I21" i="9"/>
  <c r="I42" i="9"/>
  <c r="I43" i="9"/>
  <c r="I19" i="9"/>
  <c r="I22" i="9"/>
  <c r="I20" i="9"/>
  <c r="H41" i="9"/>
  <c r="I37" i="9"/>
  <c r="I27" i="9"/>
  <c r="I51" i="9"/>
  <c r="I35" i="9"/>
  <c r="I15" i="9"/>
  <c r="I13" i="9"/>
  <c r="H17" i="9"/>
  <c r="Q17" i="9" s="1"/>
  <c r="I24" i="9"/>
  <c r="I52" i="9"/>
  <c r="I54" i="9"/>
  <c r="H19" i="9"/>
  <c r="Q19" i="9" s="1"/>
  <c r="I40" i="9"/>
  <c r="I12" i="9"/>
  <c r="I8" i="9"/>
  <c r="Q8" i="9" s="1"/>
  <c r="H42" i="9"/>
  <c r="K42" i="9" s="1"/>
  <c r="I49" i="9"/>
  <c r="I41" i="9"/>
  <c r="K41" i="9" s="1"/>
  <c r="I11" i="9"/>
  <c r="I25" i="9"/>
  <c r="Q25" i="9" s="1"/>
  <c r="I17" i="9"/>
  <c r="I16" i="9"/>
  <c r="I26" i="9"/>
  <c r="I44" i="9"/>
  <c r="I10" i="9"/>
  <c r="I46" i="9"/>
  <c r="I47" i="9"/>
  <c r="I39" i="9"/>
  <c r="K39" i="9" s="1"/>
  <c r="H49" i="9"/>
  <c r="I23" i="9"/>
  <c r="H18" i="9"/>
  <c r="Q18" i="9" s="1"/>
  <c r="I48" i="9"/>
  <c r="I14" i="9"/>
  <c r="I18" i="9"/>
  <c r="I36" i="9"/>
  <c r="I9" i="9"/>
  <c r="I38" i="9"/>
  <c r="H50" i="9"/>
  <c r="K50" i="9" s="1"/>
  <c r="H16" i="9"/>
  <c r="H27" i="9"/>
  <c r="Q27" i="9" s="1"/>
  <c r="H11" i="9"/>
  <c r="H48" i="9"/>
  <c r="H40" i="9"/>
  <c r="K40" i="9" s="1"/>
  <c r="H20" i="9"/>
  <c r="Q20" i="9" s="1"/>
  <c r="H8" i="9"/>
  <c r="H15" i="9"/>
  <c r="Q15" i="9" s="1"/>
  <c r="H22" i="9"/>
  <c r="Q22" i="9" s="1"/>
  <c r="H53" i="9"/>
  <c r="K53" i="9" s="1"/>
  <c r="H45" i="9"/>
  <c r="H37" i="9"/>
  <c r="K37" i="9" s="1"/>
  <c r="H26" i="9"/>
  <c r="Q26" i="9" s="1"/>
  <c r="H10" i="9"/>
  <c r="H54" i="9"/>
  <c r="H46" i="9"/>
  <c r="H38" i="9"/>
  <c r="K38" i="9" s="1"/>
  <c r="H24" i="9"/>
  <c r="Q24" i="9" s="1"/>
  <c r="H21" i="9"/>
  <c r="H13" i="9"/>
  <c r="H9" i="9"/>
  <c r="H47" i="9"/>
  <c r="H39" i="9"/>
  <c r="H51" i="9"/>
  <c r="H43" i="9"/>
  <c r="K43" i="9" s="1"/>
  <c r="H35" i="9"/>
  <c r="H14" i="9"/>
  <c r="H23" i="9"/>
  <c r="Q23" i="9" s="1"/>
  <c r="H52" i="9"/>
  <c r="K52" i="9" s="1"/>
  <c r="H44" i="9"/>
  <c r="K44" i="9" s="1"/>
  <c r="H36" i="9"/>
  <c r="H12" i="9"/>
  <c r="Q12" i="9" s="1"/>
  <c r="K46" i="9"/>
  <c r="Q16" i="9"/>
  <c r="Q14" i="9"/>
  <c r="K49" i="9"/>
  <c r="K35" i="9"/>
  <c r="K45" i="9" l="1"/>
  <c r="Q21" i="9"/>
  <c r="K36" i="9"/>
  <c r="K54" i="9"/>
  <c r="Q9" i="9"/>
  <c r="K48" i="9"/>
  <c r="K47" i="9"/>
  <c r="K51" i="9"/>
  <c r="Q13" i="9"/>
  <c r="Q11" i="9"/>
  <c r="Q10" i="9"/>
  <c r="K55" i="9"/>
  <c r="G12" i="10" s="1"/>
  <c r="G11" i="10" s="1"/>
  <c r="Q28" i="9" l="1"/>
  <c r="G9" i="10" s="1"/>
  <c r="G8" i="10" s="1"/>
  <c r="G6" i="10" s="1"/>
  <c r="D31" i="8" s="1"/>
  <c r="I2" i="2" l="1"/>
  <c r="Q2" i="6"/>
  <c r="Q1" i="6"/>
  <c r="K10" i="6" l="1"/>
  <c r="E17" i="1"/>
  <c r="E16" i="1"/>
  <c r="F36" i="6" l="1"/>
  <c r="F37" i="6"/>
  <c r="F38" i="6"/>
  <c r="F39" i="6"/>
  <c r="F40" i="6"/>
  <c r="F41" i="6"/>
  <c r="F42" i="6"/>
  <c r="F43" i="6"/>
  <c r="F44" i="6"/>
  <c r="F45" i="6"/>
  <c r="F46" i="6"/>
  <c r="F47" i="6"/>
  <c r="F48" i="6"/>
  <c r="F49" i="6"/>
  <c r="F50" i="6"/>
  <c r="F51" i="6"/>
  <c r="F52" i="6"/>
  <c r="F53" i="6"/>
  <c r="F54" i="6"/>
  <c r="F35" i="6"/>
  <c r="M9" i="6"/>
  <c r="M10" i="6"/>
  <c r="M11" i="6"/>
  <c r="M12" i="6"/>
  <c r="M13" i="6"/>
  <c r="M14" i="6"/>
  <c r="M15" i="6"/>
  <c r="M16" i="6"/>
  <c r="M17" i="6"/>
  <c r="M18" i="6"/>
  <c r="M19" i="6"/>
  <c r="M20" i="6"/>
  <c r="M21" i="6"/>
  <c r="M22" i="6"/>
  <c r="M23" i="6"/>
  <c r="M24" i="6"/>
  <c r="M25" i="6"/>
  <c r="M26" i="6"/>
  <c r="M27" i="6"/>
  <c r="M8" i="6"/>
  <c r="K8" i="6" l="1"/>
  <c r="K9" i="6"/>
  <c r="K11" i="6"/>
  <c r="K12" i="6"/>
  <c r="K13" i="6"/>
  <c r="K14" i="6"/>
  <c r="K15" i="6"/>
  <c r="K16" i="6"/>
  <c r="K17" i="6"/>
  <c r="K18" i="6"/>
  <c r="K19" i="6"/>
  <c r="K20" i="6"/>
  <c r="K21" i="6"/>
  <c r="K22" i="6"/>
  <c r="K23" i="6"/>
  <c r="K24" i="6"/>
  <c r="K25" i="6"/>
  <c r="K26" i="6"/>
  <c r="K27" i="6"/>
  <c r="H54" i="6" l="1"/>
  <c r="G54" i="6"/>
  <c r="H53" i="6"/>
  <c r="G53" i="6"/>
  <c r="H52" i="6"/>
  <c r="G52" i="6"/>
  <c r="H51" i="6"/>
  <c r="G51" i="6"/>
  <c r="H50" i="6"/>
  <c r="G50" i="6"/>
  <c r="H49" i="6"/>
  <c r="G49" i="6"/>
  <c r="H48" i="6"/>
  <c r="G48" i="6"/>
  <c r="H47" i="6"/>
  <c r="G47" i="6"/>
  <c r="H46" i="6"/>
  <c r="G46" i="6"/>
  <c r="H45" i="6"/>
  <c r="G45" i="6"/>
  <c r="H44" i="6"/>
  <c r="G44" i="6"/>
  <c r="H43" i="6"/>
  <c r="G43" i="6"/>
  <c r="H42" i="6"/>
  <c r="G42" i="6"/>
  <c r="H41" i="6"/>
  <c r="G41" i="6"/>
  <c r="H40" i="6"/>
  <c r="G40" i="6"/>
  <c r="H39" i="6"/>
  <c r="G39" i="6"/>
  <c r="H38" i="6"/>
  <c r="G38" i="6"/>
  <c r="H37" i="6"/>
  <c r="G37" i="6"/>
  <c r="H36" i="6"/>
  <c r="G36" i="6"/>
  <c r="H35" i="6"/>
  <c r="G35" i="6"/>
  <c r="G9" i="6" l="1"/>
  <c r="G10" i="6"/>
  <c r="G11" i="6"/>
  <c r="G12" i="6"/>
  <c r="G13" i="6"/>
  <c r="G14" i="6"/>
  <c r="G15" i="6"/>
  <c r="G16" i="6"/>
  <c r="G17" i="6"/>
  <c r="G18" i="6"/>
  <c r="G19" i="6"/>
  <c r="G20" i="6"/>
  <c r="G21" i="6"/>
  <c r="G22" i="6"/>
  <c r="G23" i="6"/>
  <c r="G24" i="6"/>
  <c r="G25" i="6"/>
  <c r="G26" i="6"/>
  <c r="G27" i="6"/>
  <c r="G8" i="6" l="1"/>
  <c r="H27" i="6" l="1"/>
  <c r="H26" i="6"/>
  <c r="H25" i="6"/>
  <c r="H24" i="6"/>
  <c r="H23" i="6"/>
  <c r="H22" i="6"/>
  <c r="H21" i="6"/>
  <c r="H20" i="6"/>
  <c r="H19" i="6"/>
  <c r="H18" i="6"/>
  <c r="H17" i="6"/>
  <c r="H16" i="6"/>
  <c r="H15" i="6"/>
  <c r="H14" i="6"/>
  <c r="H13" i="6"/>
  <c r="H12" i="6"/>
  <c r="H11" i="6"/>
  <c r="H10" i="6"/>
  <c r="H9" i="6"/>
  <c r="H8" i="6"/>
  <c r="I52" i="6" l="1"/>
  <c r="I48" i="6"/>
  <c r="I44" i="6"/>
  <c r="I40" i="6"/>
  <c r="I36" i="6"/>
  <c r="I51" i="6"/>
  <c r="I35" i="6"/>
  <c r="I54" i="6"/>
  <c r="I50" i="6"/>
  <c r="I46" i="6"/>
  <c r="I42" i="6"/>
  <c r="I38" i="6"/>
  <c r="I53" i="6"/>
  <c r="I49" i="6"/>
  <c r="I45" i="6"/>
  <c r="I41" i="6"/>
  <c r="I37" i="6"/>
  <c r="I47" i="6"/>
  <c r="I43" i="6"/>
  <c r="I39" i="6"/>
  <c r="J51" i="6"/>
  <c r="J47" i="6"/>
  <c r="K47" i="6" s="1"/>
  <c r="J43" i="6"/>
  <c r="K43" i="6" s="1"/>
  <c r="J39" i="6"/>
  <c r="K39" i="6" s="1"/>
  <c r="J35" i="6"/>
  <c r="J54" i="6"/>
  <c r="J53" i="6"/>
  <c r="J49" i="6"/>
  <c r="J45" i="6"/>
  <c r="J41" i="6"/>
  <c r="J37" i="6"/>
  <c r="J52" i="6"/>
  <c r="J48" i="6"/>
  <c r="J44" i="6"/>
  <c r="J40" i="6"/>
  <c r="J36" i="6"/>
  <c r="J50" i="6"/>
  <c r="K50" i="6" s="1"/>
  <c r="J46" i="6"/>
  <c r="K46" i="6" s="1"/>
  <c r="J42" i="6"/>
  <c r="K42" i="6" s="1"/>
  <c r="J38" i="6"/>
  <c r="K38" i="6" s="1"/>
  <c r="I19" i="6"/>
  <c r="I26" i="6"/>
  <c r="I22" i="6"/>
  <c r="I18" i="6"/>
  <c r="I14" i="6"/>
  <c r="I10" i="6"/>
  <c r="I25" i="6"/>
  <c r="I21" i="6"/>
  <c r="I17" i="6"/>
  <c r="I13" i="6"/>
  <c r="I9" i="6"/>
  <c r="I24" i="6"/>
  <c r="I20" i="6"/>
  <c r="I16" i="6"/>
  <c r="I12" i="6"/>
  <c r="I8" i="6"/>
  <c r="I27" i="6"/>
  <c r="I23" i="6"/>
  <c r="I15" i="6"/>
  <c r="I11" i="6"/>
  <c r="J27" i="6"/>
  <c r="Q27" i="6" s="1"/>
  <c r="J19" i="6"/>
  <c r="J11" i="6"/>
  <c r="J26" i="6"/>
  <c r="J22" i="6"/>
  <c r="J18" i="6"/>
  <c r="J14" i="6"/>
  <c r="J10" i="6"/>
  <c r="J25" i="6"/>
  <c r="J21" i="6"/>
  <c r="J17" i="6"/>
  <c r="J13" i="6"/>
  <c r="J9" i="6"/>
  <c r="J24" i="6"/>
  <c r="J20" i="6"/>
  <c r="J16" i="6"/>
  <c r="J12" i="6"/>
  <c r="J8" i="6"/>
  <c r="J23" i="6"/>
  <c r="J15" i="6"/>
  <c r="I1" i="2"/>
  <c r="Q23" i="6" l="1"/>
  <c r="Q16" i="6"/>
  <c r="Q15" i="6"/>
  <c r="Q13" i="6"/>
  <c r="Q10" i="6"/>
  <c r="Q26" i="6"/>
  <c r="K49" i="6"/>
  <c r="K36" i="6"/>
  <c r="K52" i="6"/>
  <c r="K37" i="6"/>
  <c r="K53" i="6"/>
  <c r="Q20" i="6"/>
  <c r="Q17" i="6"/>
  <c r="Q14" i="6"/>
  <c r="Q11" i="6"/>
  <c r="K40" i="6"/>
  <c r="K41" i="6"/>
  <c r="K54" i="6"/>
  <c r="Q12" i="6"/>
  <c r="Q9" i="6"/>
  <c r="Q25" i="6"/>
  <c r="Q22" i="6"/>
  <c r="Q8" i="6"/>
  <c r="Q24" i="6"/>
  <c r="Q21" i="6"/>
  <c r="Q18" i="6"/>
  <c r="Q19" i="6"/>
  <c r="K44" i="6"/>
  <c r="K48" i="6"/>
  <c r="K45" i="6"/>
  <c r="K35" i="6"/>
  <c r="K51" i="6"/>
  <c r="K55" i="6" l="1"/>
  <c r="G12" i="2" s="1"/>
  <c r="G11" i="2" s="1"/>
  <c r="Q28" i="6"/>
  <c r="G9" i="2" s="1"/>
  <c r="G8" i="2" s="1"/>
  <c r="G6" i="2" l="1"/>
  <c r="B31" i="1" s="1"/>
</calcChain>
</file>

<file path=xl/sharedStrings.xml><?xml version="1.0" encoding="utf-8"?>
<sst xmlns="http://schemas.openxmlformats.org/spreadsheetml/2006/main" count="1093" uniqueCount="468">
  <si>
    <t>(1)</t>
  </si>
  <si>
    <t>MWh/p</t>
    <phoneticPr fontId="4"/>
  </si>
  <si>
    <t>Units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</si>
  <si>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</si>
  <si>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</si>
  <si>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</si>
  <si>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[Monitoring option]</t>
    <phoneticPr fontId="4"/>
  </si>
  <si>
    <t>Option A</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</si>
  <si>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</si>
  <si>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</si>
  <si>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</si>
  <si>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</si>
  <si>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</si>
  <si>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</si>
  <si>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</si>
  <si>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</si>
  <si>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</si>
  <si>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</si>
  <si>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</si>
  <si>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</si>
  <si>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</si>
  <si>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Option C</t>
    <phoneticPr fontId="4"/>
  </si>
  <si>
    <t>Monitored data</t>
    <phoneticPr fontId="4"/>
  </si>
  <si>
    <t>Continuously</t>
    <phoneticPr fontId="4"/>
  </si>
  <si>
    <t>(2)</t>
    <phoneticPr fontId="4"/>
  </si>
  <si>
    <t>mass or weight/p</t>
    <phoneticPr fontId="4"/>
  </si>
  <si>
    <t>Data is collected and recorded from the invoices by the fuel supply company.</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</si>
  <si>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</si>
  <si>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</si>
  <si>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</si>
  <si>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</si>
  <si>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</si>
  <si>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</si>
  <si>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</si>
  <si>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</si>
  <si>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</si>
  <si>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</si>
  <si>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</si>
  <si>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</si>
  <si>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</si>
  <si>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</si>
  <si>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</si>
  <si>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</si>
  <si>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</si>
  <si>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</si>
  <si>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r>
      <t xml:space="preserve">Parameters to be monitored </t>
    </r>
    <r>
      <rPr>
        <b/>
        <i/>
        <sz val="11"/>
        <color indexed="9"/>
        <rFont val="Arial"/>
        <family val="2"/>
      </rPr>
      <t>ex post</t>
    </r>
    <phoneticPr fontId="3"/>
  </si>
  <si>
    <t>-</t>
    <phoneticPr fontId="4"/>
  </si>
  <si>
    <r>
      <t>RE</t>
    </r>
    <r>
      <rPr>
        <vertAlign val="subscript"/>
        <sz val="11"/>
        <rFont val="Arial"/>
        <family val="2"/>
      </rPr>
      <t>i,p</t>
    </r>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</si>
  <si>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</si>
  <si>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</si>
  <si>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</si>
  <si>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PE</t>
    </r>
    <r>
      <rPr>
        <vertAlign val="subscript"/>
        <sz val="11"/>
        <rFont val="Arial"/>
        <family val="2"/>
      </rPr>
      <t>i,p</t>
    </r>
    <phoneticPr fontId="3"/>
  </si>
  <si>
    <t>2. Calculations for reference emissions</t>
    <phoneticPr fontId="4"/>
  </si>
  <si>
    <t>3. Calculations of the project emissions</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</si>
  <si>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</si>
  <si>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</si>
  <si>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</si>
  <si>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</si>
  <si>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</si>
  <si>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</si>
  <si>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</si>
  <si>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</si>
  <si>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</si>
  <si>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</si>
  <si>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</si>
  <si>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</si>
  <si>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</si>
  <si>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</si>
  <si>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</si>
  <si>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</si>
  <si>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</si>
  <si>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</si>
  <si>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</si>
  <si>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</si>
  <si>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</si>
  <si>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</si>
  <si>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r>
      <t>V</t>
    </r>
    <r>
      <rPr>
        <vertAlign val="subscript"/>
        <sz val="11"/>
        <rFont val="Arial"/>
        <family val="2"/>
      </rPr>
      <t>cr,j,k</t>
    </r>
    <phoneticPr fontId="4"/>
  </si>
  <si>
    <r>
      <t xml:space="preserve">Volume of the cleanroom </t>
    </r>
    <r>
      <rPr>
        <i/>
        <sz val="11"/>
        <rFont val="Arial"/>
        <family val="2"/>
      </rPr>
      <t>j</t>
    </r>
    <r>
      <rPr>
        <sz val="11"/>
        <rFont val="Arial"/>
        <family val="2"/>
      </rPr>
      <t xml:space="preserve"> in the project factory </t>
    </r>
    <r>
      <rPr>
        <i/>
        <sz val="11"/>
        <rFont val="Arial"/>
        <family val="2"/>
      </rPr>
      <t>k</t>
    </r>
    <phoneticPr fontId="4"/>
  </si>
  <si>
    <r>
      <t>m</t>
    </r>
    <r>
      <rPr>
        <vertAlign val="superscript"/>
        <sz val="11"/>
        <rFont val="Arial"/>
        <family val="2"/>
      </rPr>
      <t>3</t>
    </r>
    <phoneticPr fontId="4"/>
  </si>
  <si>
    <r>
      <t>T</t>
    </r>
    <r>
      <rPr>
        <vertAlign val="subscript"/>
        <sz val="11"/>
        <rFont val="Arial"/>
        <family val="2"/>
      </rPr>
      <t>vent,j,k</t>
    </r>
    <phoneticPr fontId="4"/>
  </si>
  <si>
    <r>
      <t xml:space="preserve">Number of times of ventilation required for the cleanroom </t>
    </r>
    <r>
      <rPr>
        <i/>
        <sz val="11"/>
        <rFont val="Arial"/>
        <family val="2"/>
      </rPr>
      <t>j</t>
    </r>
    <r>
      <rPr>
        <sz val="11"/>
        <rFont val="Arial"/>
        <family val="2"/>
      </rPr>
      <t xml:space="preserve"> in the project factory </t>
    </r>
    <r>
      <rPr>
        <i/>
        <sz val="11"/>
        <rFont val="Arial"/>
        <family val="2"/>
      </rPr>
      <t>k</t>
    </r>
    <phoneticPr fontId="4"/>
  </si>
  <si>
    <t>times/h</t>
    <phoneticPr fontId="4"/>
  </si>
  <si>
    <t>Design document of the cleanroom.</t>
    <phoneticPr fontId="4"/>
  </si>
  <si>
    <t>i</t>
    <phoneticPr fontId="4"/>
  </si>
  <si>
    <t>j</t>
    <phoneticPr fontId="3"/>
  </si>
  <si>
    <t>k</t>
    <phoneticPr fontId="3"/>
  </si>
  <si>
    <t>Identification number of the cleanroom</t>
    <phoneticPr fontId="3"/>
  </si>
  <si>
    <t>Identification number of the factory</t>
    <phoneticPr fontId="3"/>
  </si>
  <si>
    <t>MWh/p</t>
    <phoneticPr fontId="4"/>
  </si>
  <si>
    <r>
      <t>EF</t>
    </r>
    <r>
      <rPr>
        <vertAlign val="subscript"/>
        <sz val="11"/>
        <rFont val="Arial"/>
        <family val="2"/>
      </rPr>
      <t>elec,k</t>
    </r>
    <phoneticPr fontId="4"/>
  </si>
  <si>
    <t>j</t>
    <phoneticPr fontId="3"/>
  </si>
  <si>
    <t>Identification number of the cleanroom</t>
    <phoneticPr fontId="3"/>
  </si>
  <si>
    <t>Identification number of the factory</t>
    <phoneticPr fontId="3"/>
  </si>
  <si>
    <r>
      <t>m</t>
    </r>
    <r>
      <rPr>
        <vertAlign val="superscript"/>
        <sz val="11"/>
        <rFont val="Arial"/>
        <family val="2"/>
      </rPr>
      <t>3</t>
    </r>
    <r>
      <rPr>
        <sz val="11"/>
        <rFont val="Arial"/>
        <family val="2"/>
      </rPr>
      <t>/s</t>
    </r>
    <phoneticPr fontId="3"/>
  </si>
  <si>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</si>
  <si>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</si>
  <si>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</si>
  <si>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</si>
  <si>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Identification numbers</t>
    <phoneticPr fontId="3"/>
  </si>
  <si>
    <t>ISO 14644-1:2015</t>
    <phoneticPr fontId="3"/>
  </si>
  <si>
    <t>FED-STD-209E</t>
    <phoneticPr fontId="3"/>
  </si>
  <si>
    <t>Class 6</t>
    <phoneticPr fontId="3"/>
  </si>
  <si>
    <t>Class 7</t>
    <phoneticPr fontId="3"/>
  </si>
  <si>
    <t>Multiple documents published on the web.
The default value is determined from the table corresponding to the airborne particulate cleanliness class required for the cleanroom.</t>
    <phoneticPr fontId="4"/>
  </si>
  <si>
    <r>
      <t>m</t>
    </r>
    <r>
      <rPr>
        <vertAlign val="superscript"/>
        <sz val="11"/>
        <rFont val="Arial"/>
        <family val="2"/>
      </rPr>
      <t>3</t>
    </r>
    <r>
      <rPr>
        <sz val="11"/>
        <rFont val="Arial"/>
        <family val="2"/>
      </rPr>
      <t>/s</t>
    </r>
    <phoneticPr fontId="4"/>
  </si>
  <si>
    <t>(3)</t>
    <phoneticPr fontId="4"/>
  </si>
  <si>
    <r>
      <t xml:space="preserve">Airflow rate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</si>
  <si>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</si>
  <si>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of the cleanroom.</t>
    <phoneticPr fontId="4"/>
  </si>
  <si>
    <r>
      <t>P</t>
    </r>
    <r>
      <rPr>
        <vertAlign val="subscript"/>
        <sz val="11"/>
        <rFont val="Arial"/>
        <family val="2"/>
      </rPr>
      <t>d,RE,j,k</t>
    </r>
    <phoneticPr fontId="4"/>
  </si>
  <si>
    <r>
      <t>P</t>
    </r>
    <r>
      <rPr>
        <vertAlign val="subscript"/>
        <sz val="11"/>
        <rFont val="Arial"/>
        <family val="2"/>
      </rPr>
      <t>d,PJ,j,k</t>
    </r>
    <phoneticPr fontId="4"/>
  </si>
  <si>
    <t>Pa</t>
    <phoneticPr fontId="4"/>
  </si>
  <si>
    <r>
      <t xml:space="preserve">Discharge pressure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</si>
  <si>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Discharge pressure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</si>
  <si>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or specification document of the displacement ventilation air conditioning unit.</t>
    <phoneticPr fontId="4"/>
  </si>
  <si>
    <t>Pa</t>
    <phoneticPr fontId="3"/>
  </si>
  <si>
    <r>
      <t>AFR</t>
    </r>
    <r>
      <rPr>
        <vertAlign val="subscript"/>
        <sz val="11"/>
        <rFont val="Arial"/>
        <family val="2"/>
      </rPr>
      <t>RE,j,k</t>
    </r>
    <phoneticPr fontId="3"/>
  </si>
  <si>
    <r>
      <t>AFR</t>
    </r>
    <r>
      <rPr>
        <vertAlign val="subscript"/>
        <sz val="11"/>
        <rFont val="Arial"/>
        <family val="2"/>
      </rPr>
      <t>PJ,i,j,k</t>
    </r>
    <phoneticPr fontId="3"/>
  </si>
  <si>
    <r>
      <t>EC</t>
    </r>
    <r>
      <rPr>
        <vertAlign val="subscript"/>
        <sz val="11"/>
        <rFont val="Arial"/>
        <family val="2"/>
      </rPr>
      <t>PJ,DV,i,j,k,p</t>
    </r>
    <phoneticPr fontId="4"/>
  </si>
  <si>
    <t>i</t>
    <phoneticPr fontId="4"/>
  </si>
  <si>
    <t>Identification number of the displacement ventilation air conditioning unit</t>
    <phoneticPr fontId="3"/>
  </si>
  <si>
    <t>Identification number of the displacement ventilation air conditioning unit</t>
    <phoneticPr fontId="3"/>
  </si>
  <si>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3"/>
  </si>
  <si>
    <r>
      <t xml:space="preserve">Airflow rate of project displacement ventilation air conditioning unit </t>
    </r>
    <r>
      <rPr>
        <i/>
        <sz val="11"/>
        <rFont val="Arial"/>
        <family val="2"/>
      </rPr>
      <t>i</t>
    </r>
    <r>
      <rPr>
        <sz val="11"/>
        <rFont val="Arial"/>
        <family val="2"/>
      </rPr>
      <t xml:space="preserve"> supplying air to cleanroom </t>
    </r>
    <r>
      <rPr>
        <i/>
        <sz val="11"/>
        <rFont val="Arial"/>
        <family val="2"/>
      </rPr>
      <t>j</t>
    </r>
    <r>
      <rPr>
        <sz val="11"/>
        <rFont val="Arial"/>
        <family val="2"/>
      </rPr>
      <t xml:space="preserve"> in the project factory </t>
    </r>
    <r>
      <rPr>
        <i/>
        <sz val="11"/>
        <rFont val="Arial"/>
        <family val="2"/>
      </rPr>
      <t>k</t>
    </r>
    <phoneticPr fontId="3"/>
  </si>
  <si>
    <t>Discharge pressure of reference mixing ventilation air conditioning unit</t>
    <phoneticPr fontId="3"/>
  </si>
  <si>
    <t>Number of times of ventilation required for the cleanroom</t>
    <phoneticPr fontId="3"/>
  </si>
  <si>
    <t>Pa</t>
    <phoneticPr fontId="3"/>
  </si>
  <si>
    <r>
      <t xml:space="preserve">Reference emissions of the reference mixing ventilation air conditioning unit </t>
    </r>
    <r>
      <rPr>
        <i/>
        <sz val="11"/>
        <rFont val="Arial"/>
        <family val="2"/>
      </rPr>
      <t>i</t>
    </r>
    <r>
      <rPr>
        <sz val="11"/>
        <rFont val="Arial"/>
        <family val="2"/>
      </rPr>
      <t xml:space="preserve"> during the period </t>
    </r>
    <r>
      <rPr>
        <i/>
        <sz val="11"/>
        <rFont val="Arial"/>
        <family val="2"/>
      </rPr>
      <t>p</t>
    </r>
    <phoneticPr fontId="3"/>
  </si>
  <si>
    <r>
      <t xml:space="preserve">Project emissions of the project displacement ventilation air conditioning unit </t>
    </r>
    <r>
      <rPr>
        <i/>
        <sz val="11"/>
        <rFont val="Arial"/>
        <family val="2"/>
      </rPr>
      <t>i</t>
    </r>
    <r>
      <rPr>
        <sz val="11"/>
        <rFont val="Arial"/>
        <family val="2"/>
      </rPr>
      <t xml:space="preserve"> during the period </t>
    </r>
    <r>
      <rPr>
        <i/>
        <sz val="11"/>
        <rFont val="Arial"/>
        <family val="2"/>
      </rPr>
      <t>p</t>
    </r>
    <phoneticPr fontId="3"/>
  </si>
  <si>
    <t>Hearing survey with manufacturer of mixing ventilation air conditioning unit.</t>
    <phoneticPr fontId="4"/>
  </si>
  <si>
    <t>Default value</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</si>
  <si>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3"/>
  </si>
  <si>
    <t>Calculated</t>
    <phoneticPr fontId="4"/>
  </si>
  <si>
    <t>The power generation efficiency calculated from monitored data of the amount of fuel input for power generation and the amount of electricity generated.</t>
    <phoneticPr fontId="4"/>
  </si>
  <si>
    <t>Calculated</t>
    <phoneticPr fontId="4"/>
  </si>
  <si>
    <t xml:space="preserve">
</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</si>
  <si>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</si>
  <si>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</si>
  <si>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</si>
  <si>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</si>
  <si>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[For captive electricity]
CO</t>
    </r>
    <r>
      <rPr>
        <vertAlign val="subscript"/>
        <sz val="11"/>
        <rFont val="Arial"/>
        <family val="2"/>
      </rPr>
      <t>2</t>
    </r>
    <r>
      <rPr>
        <sz val="11"/>
        <rFont val="Arial"/>
        <family val="2"/>
      </rPr>
      <t xml:space="preserve"> emission factor for consumed electricity</t>
    </r>
    <phoneticPr fontId="4"/>
  </si>
  <si>
    <t>Calculated</t>
    <phoneticPr fontId="4"/>
  </si>
  <si>
    <r>
      <t>On-site measurement by measuring equipments.
- Specification of measuring equipments:</t>
    </r>
    <r>
      <rPr>
        <sz val="11"/>
        <rFont val="ＭＳ Ｐゴシック"/>
        <family val="3"/>
        <charset val="128"/>
      </rPr>
      <t xml:space="preserve">
</t>
    </r>
    <r>
      <rPr>
        <sz val="11"/>
        <rFont val="Arial"/>
        <family val="2"/>
      </rPr>
      <t xml:space="preserve">  1) Electrical power meter is applied for measurement.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</si>
  <si>
    <t>Monitoring Plan Sheet (Input Sheet) [Attachment to Project Design Document]</t>
    <phoneticPr fontId="4"/>
  </si>
  <si>
    <t>Monitoring Plan Sheet (Calculation Process Sheet) [Attachment to Project Design Document]</t>
    <phoneticPr fontId="4"/>
  </si>
  <si>
    <r>
      <t xml:space="preserve">Table 1: Parameters to be monitored </t>
    </r>
    <r>
      <rPr>
        <b/>
        <i/>
        <sz val="11"/>
        <color indexed="8"/>
        <rFont val="Arial"/>
        <family val="2"/>
      </rPr>
      <t>ex post</t>
    </r>
    <phoneticPr fontId="4"/>
  </si>
  <si>
    <r>
      <t>FC</t>
    </r>
    <r>
      <rPr>
        <vertAlign val="subscript"/>
        <sz val="11"/>
        <rFont val="Arial"/>
        <family val="2"/>
      </rPr>
      <t>PJ,p</t>
    </r>
    <phoneticPr fontId="4"/>
  </si>
  <si>
    <r>
      <t xml:space="preserve">Table 2: Project-specific parameters to be fixed </t>
    </r>
    <r>
      <rPr>
        <b/>
        <i/>
        <sz val="11"/>
        <color indexed="8"/>
        <rFont val="Arial"/>
        <family val="2"/>
      </rPr>
      <t>ex ante</t>
    </r>
    <phoneticPr fontId="4"/>
  </si>
  <si>
    <r>
      <t>AFR</t>
    </r>
    <r>
      <rPr>
        <vertAlign val="subscript"/>
        <sz val="11"/>
        <rFont val="Arial"/>
        <family val="2"/>
      </rPr>
      <t>RE,j,k</t>
    </r>
    <phoneticPr fontId="4"/>
  </si>
  <si>
    <r>
      <t>AFR</t>
    </r>
    <r>
      <rPr>
        <vertAlign val="subscript"/>
        <sz val="11"/>
        <rFont val="Arial"/>
        <family val="2"/>
      </rPr>
      <t>PJ,j,k</t>
    </r>
    <phoneticPr fontId="4"/>
  </si>
  <si>
    <r>
      <t>P</t>
    </r>
    <r>
      <rPr>
        <vertAlign val="subscript"/>
        <sz val="11"/>
        <rFont val="Arial"/>
        <family val="2"/>
      </rPr>
      <t>d,RE,j,k</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</si>
  <si>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</si>
  <si>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</si>
  <si>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</si>
  <si>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</si>
  <si>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</si>
  <si>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</si>
  <si>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</si>
  <si>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</si>
  <si>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</si>
  <si>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</si>
  <si>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</si>
  <si>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T</t>
    </r>
    <r>
      <rPr>
        <vertAlign val="subscript"/>
        <sz val="11"/>
        <color rgb="FF000000"/>
        <rFont val="Arial"/>
        <family val="2"/>
      </rPr>
      <t>vent,j,k</t>
    </r>
    <phoneticPr fontId="4"/>
  </si>
  <si>
    <t>Monitoring Structure Sheet [Attachment to Project Design Document]</t>
  </si>
  <si>
    <t>Responsible personnel</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</si>
  <si>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</si>
  <si>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</si>
  <si>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</si>
  <si>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</si>
  <si>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</si>
  <si>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</si>
  <si>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Table 4: </t>
    </r>
    <r>
      <rPr>
        <b/>
        <i/>
        <sz val="11"/>
        <color theme="1"/>
        <rFont val="Arial"/>
        <family val="2"/>
      </rPr>
      <t>Ex-ante</t>
    </r>
    <r>
      <rPr>
        <b/>
        <sz val="11"/>
        <color theme="1"/>
        <rFont val="Arial"/>
        <family val="2"/>
      </rPr>
      <t xml:space="preserve"> estimation of reference emissions</t>
    </r>
    <phoneticPr fontId="3"/>
  </si>
  <si>
    <r>
      <t xml:space="preserve">Table 5: </t>
    </r>
    <r>
      <rPr>
        <b/>
        <i/>
        <sz val="11"/>
        <color theme="1"/>
        <rFont val="Arial"/>
        <family val="2"/>
      </rPr>
      <t>Ex-ante</t>
    </r>
    <r>
      <rPr>
        <b/>
        <sz val="11"/>
        <color theme="1"/>
        <rFont val="Arial"/>
        <family val="2"/>
      </rPr>
      <t xml:space="preserve"> estimation of project emissions</t>
    </r>
    <phoneticPr fontId="3"/>
  </si>
  <si>
    <t>Monitoring period</t>
    <phoneticPr fontId="4"/>
  </si>
  <si>
    <t>(k)</t>
    <phoneticPr fontId="4"/>
  </si>
  <si>
    <t>Monitoring Period</t>
    <phoneticPr fontId="4"/>
  </si>
  <si>
    <r>
      <t>EC</t>
    </r>
    <r>
      <rPr>
        <vertAlign val="subscript"/>
        <sz val="11"/>
        <rFont val="Arial"/>
        <family val="2"/>
      </rPr>
      <t>PJ,DV,i,j,k,p</t>
    </r>
    <phoneticPr fontId="4"/>
  </si>
  <si>
    <t>Monitored Values</t>
    <phoneticPr fontId="4"/>
  </si>
  <si>
    <t>Monitored
/estimated values</t>
    <phoneticPr fontId="3"/>
  </si>
  <si>
    <r>
      <rPr>
        <b/>
        <i/>
        <sz val="11"/>
        <color theme="0"/>
        <rFont val="Arial"/>
        <family val="2"/>
      </rPr>
      <t>Ex-ante</t>
    </r>
    <r>
      <rPr>
        <b/>
        <sz val="11"/>
        <color theme="0"/>
        <rFont val="Arial"/>
        <family val="2"/>
      </rPr>
      <t xml:space="preserve"> estimation of reference emissions</t>
    </r>
    <phoneticPr fontId="3"/>
  </si>
  <si>
    <r>
      <rPr>
        <b/>
        <i/>
        <sz val="11"/>
        <color theme="0"/>
        <rFont val="Arial"/>
        <family val="2"/>
      </rPr>
      <t>Ex-ante</t>
    </r>
    <r>
      <rPr>
        <b/>
        <sz val="11"/>
        <color theme="0"/>
        <rFont val="Arial"/>
        <family val="2"/>
      </rPr>
      <t xml:space="preserve"> estimation of project emissions</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</si>
  <si>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</si>
  <si>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</si>
  <si>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</si>
  <si>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4"/>
  </si>
  <si>
    <t>Power generation efficiency obtained from manufacturer's specification</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</si>
  <si>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</si>
  <si>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</si>
  <si>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</si>
  <si>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"MPS (input_separate)"</t>
    <phoneticPr fontId="4"/>
  </si>
  <si>
    <t>Input on "MPS (input_separate)"
Select from default values</t>
    <phoneticPr fontId="4"/>
  </si>
  <si>
    <t>Input on "MRS
(input_separate)"</t>
    <phoneticPr fontId="4"/>
  </si>
  <si>
    <t>Monitoring Spreadsheet: JCM_TH_AM006_ver01.0</t>
    <phoneticPr fontId="4"/>
  </si>
  <si>
    <t>General Manager
(stationed in Japan)</t>
    <phoneticPr fontId="3"/>
  </si>
  <si>
    <t>Responsible for project management.</t>
    <phoneticPr fontId="3"/>
  </si>
  <si>
    <t>Person-in-charge of the Project
(stationed in Japan)</t>
    <phoneticPr fontId="3"/>
  </si>
  <si>
    <t>General Manager
(stationed in Thailand)</t>
    <phoneticPr fontId="3"/>
  </si>
  <si>
    <t>BR2 10k</t>
    <phoneticPr fontId="3"/>
  </si>
  <si>
    <t>BR3 10k</t>
    <phoneticPr fontId="3"/>
  </si>
  <si>
    <t>building2</t>
  </si>
  <si>
    <t>BR3 1K</t>
    <phoneticPr fontId="3"/>
  </si>
  <si>
    <t>building3</t>
  </si>
  <si>
    <t>A-4P12
BR3 1K(34unit)</t>
  </si>
  <si>
    <t>A-4P13
BR3 10k(35unit)</t>
  </si>
  <si>
    <t>A-4P11
BR2 10k(12unit)</t>
    <phoneticPr fontId="3"/>
  </si>
  <si>
    <r>
      <t xml:space="preserve">Table 4: </t>
    </r>
    <r>
      <rPr>
        <b/>
        <i/>
        <sz val="11"/>
        <color theme="1"/>
        <rFont val="Arial"/>
        <family val="2"/>
      </rPr>
      <t>Ex-post</t>
    </r>
    <r>
      <rPr>
        <b/>
        <sz val="11"/>
        <color theme="1"/>
        <rFont val="Arial"/>
        <family val="2"/>
      </rPr>
      <t xml:space="preserve"> calculation of reference emissions</t>
    </r>
    <phoneticPr fontId="3"/>
  </si>
  <si>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</si>
  <si>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</si>
  <si>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reference emissions</t>
    </r>
    <phoneticPr fontId="3"/>
  </si>
  <si>
    <r>
      <t>EC</t>
    </r>
    <r>
      <rPr>
        <vertAlign val="subscript"/>
        <sz val="11"/>
        <rFont val="Arial"/>
        <family val="2"/>
      </rPr>
      <t>PJ,DV,i,j,k,p</t>
    </r>
    <phoneticPr fontId="4"/>
  </si>
  <si>
    <r>
      <t>EF</t>
    </r>
    <r>
      <rPr>
        <vertAlign val="subscript"/>
        <sz val="11"/>
        <rFont val="Arial"/>
        <family val="2"/>
      </rPr>
      <t>elec</t>
    </r>
    <phoneticPr fontId="4"/>
  </si>
  <si>
    <r>
      <t>AFR</t>
    </r>
    <r>
      <rPr>
        <vertAlign val="subscript"/>
        <sz val="11"/>
        <rFont val="Arial"/>
        <family val="2"/>
      </rPr>
      <t>RE,j,k</t>
    </r>
    <phoneticPr fontId="3"/>
  </si>
  <si>
    <r>
      <t>AFR</t>
    </r>
    <r>
      <rPr>
        <vertAlign val="subscript"/>
        <sz val="11"/>
        <rFont val="Arial"/>
        <family val="2"/>
      </rPr>
      <t>PJ,i,j,k</t>
    </r>
    <phoneticPr fontId="3"/>
  </si>
  <si>
    <r>
      <t>P</t>
    </r>
    <r>
      <rPr>
        <vertAlign val="subscript"/>
        <sz val="11"/>
        <rFont val="Arial"/>
        <family val="2"/>
      </rPr>
      <t>d,RE,j,k</t>
    </r>
    <phoneticPr fontId="4"/>
  </si>
  <si>
    <r>
      <t>P</t>
    </r>
    <r>
      <rPr>
        <vertAlign val="subscript"/>
        <sz val="11"/>
        <rFont val="Arial"/>
        <family val="2"/>
      </rPr>
      <t>d,PJ,j,k</t>
    </r>
    <phoneticPr fontId="4"/>
  </si>
  <si>
    <r>
      <t>V</t>
    </r>
    <r>
      <rPr>
        <vertAlign val="subscript"/>
        <sz val="11"/>
        <rFont val="Arial"/>
        <family val="2"/>
      </rPr>
      <t>cr,j,k</t>
    </r>
    <phoneticPr fontId="4"/>
  </si>
  <si>
    <r>
      <t>T</t>
    </r>
    <r>
      <rPr>
        <vertAlign val="subscript"/>
        <sz val="11"/>
        <rFont val="Arial"/>
        <family val="2"/>
      </rPr>
      <t>vent,j,k</t>
    </r>
    <phoneticPr fontId="4"/>
  </si>
  <si>
    <r>
      <t>RE</t>
    </r>
    <r>
      <rPr>
        <vertAlign val="subscript"/>
        <sz val="11"/>
        <rFont val="Arial"/>
        <family val="2"/>
      </rPr>
      <t>i,p</t>
    </r>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</si>
  <si>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</si>
  <si>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</si>
  <si>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</si>
  <si>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</si>
  <si>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t>
    </r>
    <phoneticPr fontId="4"/>
  </si>
  <si>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3"/>
  </si>
  <si>
    <r>
      <t xml:space="preserve">Airflow rate of project displacement ventilation air conditioning unit </t>
    </r>
    <r>
      <rPr>
        <i/>
        <sz val="11"/>
        <rFont val="Arial"/>
        <family val="2"/>
      </rPr>
      <t>i</t>
    </r>
    <r>
      <rPr>
        <sz val="11"/>
        <rFont val="Arial"/>
        <family val="2"/>
      </rPr>
      <t xml:space="preserve"> supplying air to cleanroom </t>
    </r>
    <r>
      <rPr>
        <i/>
        <sz val="11"/>
        <rFont val="Arial"/>
        <family val="2"/>
      </rPr>
      <t>j</t>
    </r>
    <r>
      <rPr>
        <sz val="11"/>
        <rFont val="Arial"/>
        <family val="2"/>
      </rPr>
      <t xml:space="preserve"> in the project factory </t>
    </r>
    <r>
      <rPr>
        <i/>
        <sz val="11"/>
        <rFont val="Arial"/>
        <family val="2"/>
      </rPr>
      <t>k</t>
    </r>
    <phoneticPr fontId="3"/>
  </si>
  <si>
    <r>
      <t xml:space="preserve">Discharge pressure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</si>
  <si>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Discharge pressure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</si>
  <si>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Volume of the cleanroom </t>
    </r>
    <r>
      <rPr>
        <i/>
        <sz val="11"/>
        <rFont val="Arial"/>
        <family val="2"/>
      </rPr>
      <t>j</t>
    </r>
    <r>
      <rPr>
        <sz val="11"/>
        <rFont val="Arial"/>
        <family val="2"/>
      </rPr>
      <t xml:space="preserve"> in the project factory </t>
    </r>
    <r>
      <rPr>
        <i/>
        <sz val="11"/>
        <rFont val="Arial"/>
        <family val="2"/>
      </rPr>
      <t>k</t>
    </r>
    <phoneticPr fontId="4"/>
  </si>
  <si>
    <r>
      <t xml:space="preserve">Number of times of ventilation required for the cleanroom </t>
    </r>
    <r>
      <rPr>
        <i/>
        <sz val="11"/>
        <rFont val="Arial"/>
        <family val="2"/>
      </rPr>
      <t>j</t>
    </r>
    <r>
      <rPr>
        <sz val="11"/>
        <rFont val="Arial"/>
        <family val="2"/>
      </rPr>
      <t xml:space="preserve"> in the project factory </t>
    </r>
    <r>
      <rPr>
        <i/>
        <sz val="11"/>
        <rFont val="Arial"/>
        <family val="2"/>
      </rPr>
      <t>k</t>
    </r>
    <phoneticPr fontId="4"/>
  </si>
  <si>
    <r>
      <t xml:space="preserve">Reference emissions of the reference mixing ventilation air conditioning unit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</si>
  <si>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/MWh</t>
    </r>
    <phoneticPr fontId="4"/>
  </si>
  <si>
    <r>
      <t>m</t>
    </r>
    <r>
      <rPr>
        <vertAlign val="superscript"/>
        <sz val="11"/>
        <rFont val="Arial"/>
        <family val="2"/>
      </rPr>
      <t>3</t>
    </r>
    <r>
      <rPr>
        <sz val="11"/>
        <rFont val="Arial"/>
        <family val="2"/>
      </rPr>
      <t>/s</t>
    </r>
    <phoneticPr fontId="3"/>
  </si>
  <si>
    <r>
      <t>m</t>
    </r>
    <r>
      <rPr>
        <vertAlign val="superscript"/>
        <sz val="11"/>
        <rFont val="Arial"/>
        <family val="2"/>
      </rPr>
      <t>3</t>
    </r>
    <phoneticPr fontId="4"/>
  </si>
  <si>
    <r>
      <t>tCO</t>
    </r>
    <r>
      <rPr>
        <vertAlign val="subscript"/>
        <sz val="11"/>
        <rFont val="Arial"/>
        <family val="2"/>
      </rPr>
      <t>2</t>
    </r>
    <r>
      <rPr>
        <sz val="11"/>
        <rFont val="Arial"/>
        <family val="2"/>
      </rPr>
      <t>/p</t>
    </r>
    <phoneticPr fontId="3"/>
  </si>
  <si>
    <r>
      <t xml:space="preserve">Table 5: </t>
    </r>
    <r>
      <rPr>
        <b/>
        <i/>
        <sz val="11"/>
        <color theme="1"/>
        <rFont val="Arial"/>
        <family val="2"/>
      </rPr>
      <t>Ex-post</t>
    </r>
    <r>
      <rPr>
        <b/>
        <sz val="11"/>
        <color theme="1"/>
        <rFont val="Arial"/>
        <family val="2"/>
      </rPr>
      <t xml:space="preserve"> calculation of project emissions</t>
    </r>
    <phoneticPr fontId="3"/>
  </si>
  <si>
    <r>
      <t xml:space="preserve">Parameters monitored </t>
    </r>
    <r>
      <rPr>
        <b/>
        <i/>
        <sz val="11"/>
        <color indexed="9"/>
        <rFont val="Arial"/>
        <family val="2"/>
      </rPr>
      <t>ex post</t>
    </r>
    <phoneticPr fontId="3"/>
  </si>
  <si>
    <r>
      <rPr>
        <b/>
        <i/>
        <sz val="11"/>
        <color theme="0"/>
        <rFont val="Arial"/>
        <family val="2"/>
      </rPr>
      <t xml:space="preserve">Ex-post </t>
    </r>
    <r>
      <rPr>
        <b/>
        <sz val="11"/>
        <color theme="0"/>
        <rFont val="Arial"/>
        <family val="2"/>
      </rPr>
      <t>calculation of project emissions</t>
    </r>
    <phoneticPr fontId="3"/>
  </si>
  <si>
    <r>
      <t>EF</t>
    </r>
    <r>
      <rPr>
        <vertAlign val="subscript"/>
        <sz val="11"/>
        <rFont val="Arial"/>
        <family val="2"/>
      </rPr>
      <t>elec</t>
    </r>
    <phoneticPr fontId="4"/>
  </si>
  <si>
    <r>
      <t>PE</t>
    </r>
    <r>
      <rPr>
        <vertAlign val="subscript"/>
        <sz val="11"/>
        <rFont val="Arial"/>
        <family val="2"/>
      </rPr>
      <t>i,p</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</si>
  <si>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</si>
  <si>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</si>
  <si>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 xml:space="preserve">Project emissions of the project displacement ventilation air conditioning unit </t>
    </r>
    <r>
      <rPr>
        <i/>
        <sz val="11"/>
        <rFont val="Arial"/>
        <family val="2"/>
      </rPr>
      <t>i</t>
    </r>
    <r>
      <rPr>
        <sz val="11"/>
        <rFont val="Arial"/>
        <family val="2"/>
      </rPr>
      <t xml:space="preserve"> during the period </t>
    </r>
    <r>
      <rPr>
        <i/>
        <sz val="11"/>
        <rFont val="Arial"/>
        <family val="2"/>
      </rPr>
      <t>p</t>
    </r>
    <phoneticPr fontId="3"/>
  </si>
  <si>
    <t>-</t>
    <phoneticPr fontId="4"/>
  </si>
  <si>
    <t>-</t>
    <phoneticPr fontId="4"/>
  </si>
  <si>
    <t>Person-in-charge of the Project
(stationed in Thailand)</t>
    <phoneticPr fontId="3"/>
  </si>
  <si>
    <t>Responsible for data collecting.</t>
    <phoneticPr fontId="3"/>
  </si>
  <si>
    <r>
      <t>On-site measurement by measuring equipments.
- Specification of measuring equipments:</t>
    </r>
    <r>
      <rPr>
        <sz val="11"/>
        <rFont val="ＭＳ Ｐゴシック"/>
        <family val="3"/>
        <charset val="128"/>
      </rPr>
      <t xml:space="preserve">
</t>
    </r>
    <r>
      <rPr>
        <sz val="11"/>
        <rFont val="Arial"/>
        <family val="2"/>
      </rPr>
      <t xml:space="preserve">  1) Electrical power meter is applied for measurement.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r>
    <phoneticPr fontId="4"/>
  </si>
  <si>
    <t>Responsible for facilities, including reporting preparations, equipment adjustments, monitoring and making monitoring report</t>
    <phoneticPr fontId="3"/>
  </si>
  <si>
    <t>Responsible for equipment management and MRV surveys.</t>
    <phoneticPr fontId="3"/>
  </si>
  <si>
    <t>Reference Number: TH003</t>
    <phoneticPr fontId="4"/>
  </si>
  <si>
    <t>Monitoring Spreadsheet: JCM_TH_AM003_ver01.0</t>
    <phoneticPr fontId="4"/>
  </si>
  <si>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</si>
  <si>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</si>
  <si>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MWh/p</t>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</si>
  <si>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</si>
  <si>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</si>
  <si>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</si>
  <si>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</si>
  <si>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</si>
  <si>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</si>
  <si>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</si>
  <si>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</si>
  <si>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t>
    <phoneticPr fontId="4"/>
  </si>
  <si>
    <t>mass or weight/p</t>
    <phoneticPr fontId="4"/>
  </si>
  <si>
    <t>Data is collected and recorded from the invoices by the fuel supply company.</t>
    <phoneticPr fontId="4"/>
  </si>
  <si>
    <t>-</t>
    <phoneticPr fontId="4"/>
  </si>
  <si>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</si>
  <si>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</si>
  <si>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</si>
  <si>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t>MWh/p</t>
    <phoneticPr fontId="4"/>
  </si>
  <si>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</si>
  <si>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r>
      <t xml:space="preserve">Table 2: Project-specific parameters to be fixed </t>
    </r>
    <r>
      <rPr>
        <b/>
        <i/>
        <sz val="11"/>
        <color indexed="8"/>
        <rFont val="Arial"/>
        <family val="2"/>
      </rPr>
      <t>ex ante</t>
    </r>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</si>
  <si>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</si>
  <si>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</si>
  <si>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</si>
  <si>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</si>
  <si>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</si>
  <si>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</si>
  <si>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</si>
  <si>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</si>
  <si>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</si>
  <si>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</si>
  <si>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</si>
  <si>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</si>
  <si>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</si>
  <si>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</si>
  <si>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</si>
  <si>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</si>
  <si>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</si>
  <si>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t>Power generation efficiency obtained from manufacturer's specification</t>
    <phoneticPr fontId="4"/>
  </si>
  <si>
    <t>Calculated</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</si>
  <si>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</si>
  <si>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t>The power generation efficiency calculated from monitored data of the amount of fuel input for power generation and the amount of electricity generated</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</si>
  <si>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</si>
  <si>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</si>
  <si>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</si>
  <si>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</si>
  <si>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</si>
  <si>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</si>
  <si>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t>Input on "MPS
(input_separate)"</t>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</si>
  <si>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</si>
  <si>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</si>
  <si>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</si>
  <si>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</si>
  <si>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</si>
  <si>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</si>
  <si>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</si>
  <si>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</si>
  <si>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</si>
  <si>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</si>
  <si>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</si>
  <si>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</si>
  <si>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</si>
  <si>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</si>
  <si>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</si>
  <si>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</si>
  <si>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</si>
  <si>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</si>
  <si>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</si>
  <si>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</si>
  <si>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</si>
  <si>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</si>
  <si>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</si>
  <si>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</si>
  <si>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</si>
  <si>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</si>
  <si>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</si>
  <si>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</si>
  <si>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</si>
  <si>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 (Data used: commercial evidence such as invoices)</t>
    <phoneticPr fontId="4"/>
  </si>
  <si>
    <t>Option C</t>
    <phoneticPr fontId="4"/>
  </si>
  <si>
    <t>Based on the actual measurement using measuring equipment (Data used: measured values)</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</si>
  <si>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</si>
  <si>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</si>
  <si>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</si>
  <si>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</si>
  <si>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</si>
  <si>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EC</t>
    </r>
    <r>
      <rPr>
        <vertAlign val="subscript"/>
        <sz val="11"/>
        <rFont val="Arial"/>
        <family val="2"/>
      </rPr>
      <t>PJ,i,p</t>
    </r>
    <phoneticPr fontId="4"/>
  </si>
  <si>
    <r>
      <t>FC</t>
    </r>
    <r>
      <rPr>
        <vertAlign val="subscript"/>
        <sz val="11"/>
        <rFont val="Arial"/>
        <family val="2"/>
      </rPr>
      <t>PJ,p</t>
    </r>
    <phoneticPr fontId="4"/>
  </si>
  <si>
    <r>
      <t>EG</t>
    </r>
    <r>
      <rPr>
        <vertAlign val="subscript"/>
        <sz val="11"/>
        <rFont val="Arial"/>
        <family val="2"/>
      </rPr>
      <t>PJ,p</t>
    </r>
    <phoneticPr fontId="4"/>
  </si>
  <si>
    <r>
      <t>EF</t>
    </r>
    <r>
      <rPr>
        <vertAlign val="subscript"/>
        <sz val="11"/>
        <rFont val="Arial"/>
        <family val="2"/>
      </rPr>
      <t>elec</t>
    </r>
    <phoneticPr fontId="4"/>
  </si>
  <si>
    <r>
      <t>T</t>
    </r>
    <r>
      <rPr>
        <vertAlign val="subscript"/>
        <sz val="11"/>
        <rFont val="Arial"/>
        <family val="2"/>
      </rPr>
      <t>cooling-out,i</t>
    </r>
    <phoneticPr fontId="4"/>
  </si>
  <si>
    <r>
      <t>T</t>
    </r>
    <r>
      <rPr>
        <vertAlign val="subscript"/>
        <sz val="11"/>
        <rFont val="Arial"/>
        <family val="2"/>
      </rPr>
      <t>chilled-out,i</t>
    </r>
    <phoneticPr fontId="4"/>
  </si>
  <si>
    <r>
      <t>COP</t>
    </r>
    <r>
      <rPr>
        <vertAlign val="subscript"/>
        <sz val="11"/>
        <rFont val="Arial"/>
        <family val="2"/>
      </rPr>
      <t>RE,i</t>
    </r>
    <phoneticPr fontId="4"/>
  </si>
  <si>
    <r>
      <t>COP</t>
    </r>
    <r>
      <rPr>
        <vertAlign val="subscript"/>
        <sz val="11"/>
        <rFont val="Arial"/>
        <family val="2"/>
      </rPr>
      <t>PJ,i</t>
    </r>
    <phoneticPr fontId="4"/>
  </si>
  <si>
    <r>
      <t>COP</t>
    </r>
    <r>
      <rPr>
        <vertAlign val="subscript"/>
        <sz val="11"/>
        <rFont val="Arial"/>
        <family val="2"/>
      </rPr>
      <t>PJ,tc,i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</si>
  <si>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</si>
  <si>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</si>
  <si>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</si>
  <si>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</si>
  <si>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</si>
  <si>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</si>
  <si>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</si>
  <si>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</si>
  <si>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</si>
  <si>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</si>
  <si>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</si>
  <si>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</si>
  <si>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</si>
  <si>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</si>
  <si>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Net calorific value of consumed fuel</t>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</si>
  <si>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</si>
  <si>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</si>
  <si>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</si>
  <si>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</si>
  <si>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</si>
  <si>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</si>
  <si>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t>MWh/p</t>
    <phoneticPr fontId="4"/>
  </si>
  <si>
    <t>mass or weight/p</t>
    <phoneticPr fontId="4"/>
  </si>
  <si>
    <r>
      <t>tCO</t>
    </r>
    <r>
      <rPr>
        <vertAlign val="subscript"/>
        <sz val="11"/>
        <rFont val="Arial"/>
        <family val="2"/>
      </rPr>
      <t>2</t>
    </r>
    <r>
      <rPr>
        <sz val="11"/>
        <rFont val="Arial"/>
        <family val="2"/>
      </rPr>
      <t>/MWh</t>
    </r>
    <phoneticPr fontId="4"/>
  </si>
  <si>
    <t>degree Celsius</t>
    <phoneticPr fontId="4"/>
  </si>
  <si>
    <t>-</t>
    <phoneticPr fontId="4"/>
  </si>
  <si>
    <t>%</t>
    <phoneticPr fontId="4"/>
  </si>
  <si>
    <t>GJ/mass or weight</t>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</si>
  <si>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</si>
  <si>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</si>
  <si>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t>Estimated values</t>
    <phoneticPr fontId="3"/>
  </si>
  <si>
    <t>1(U-R-4/1&amp;2)</t>
    <phoneticPr fontId="3"/>
  </si>
  <si>
    <t>2(U-R-5/1&amp;2)</t>
    <phoneticPr fontId="3"/>
  </si>
  <si>
    <t>3(U-R-6/1&amp;2)</t>
    <phoneticPr fontId="3"/>
  </si>
  <si>
    <t>Total</t>
    <phoneticPr fontId="3"/>
  </si>
  <si>
    <t>-</t>
    <phoneticPr fontId="3"/>
  </si>
  <si>
    <t>1. Calculations for emission reductions</t>
    <phoneticPr fontId="4"/>
  </si>
  <si>
    <t>Fuel type</t>
    <phoneticPr fontId="4"/>
  </si>
  <si>
    <t>Value</t>
    <phoneticPr fontId="4"/>
  </si>
  <si>
    <t>Units</t>
    <phoneticPr fontId="4"/>
  </si>
  <si>
    <r>
      <t xml:space="preserve">Emission reductions during the period </t>
    </r>
    <r>
      <rPr>
        <i/>
        <sz val="11"/>
        <color indexed="8"/>
        <rFont val="Arial"/>
        <family val="2"/>
      </rPr>
      <t>p</t>
    </r>
    <phoneticPr fontId="4"/>
  </si>
  <si>
    <t>N/A</t>
    <phoneticPr fontId="3"/>
  </si>
  <si>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</si>
  <si>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</si>
  <si>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</si>
  <si>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</si>
  <si>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t>N/A</t>
    <phoneticPr fontId="3"/>
  </si>
  <si>
    <t>[List of Default Values]</t>
    <phoneticPr fontId="4"/>
  </si>
  <si>
    <r>
      <t>COP</t>
    </r>
    <r>
      <rPr>
        <vertAlign val="subscript"/>
        <sz val="11"/>
        <rFont val="Arial"/>
        <family val="2"/>
      </rPr>
      <t>RE,i</t>
    </r>
    <r>
      <rPr>
        <sz val="11"/>
        <rFont val="Arial"/>
        <family val="2"/>
      </rPr>
      <t xml:space="preserve"> for inverter type</t>
    </r>
    <phoneticPr fontId="3"/>
  </si>
  <si>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4"/>
  </si>
  <si>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t>
    </r>
    <r>
      <rPr>
        <sz val="11"/>
        <rFont val="Arial Unicode MS"/>
        <family val="3"/>
        <charset val="128"/>
      </rPr>
      <t>&lt;</t>
    </r>
    <r>
      <rPr>
        <sz val="11"/>
        <rFont val="Arial"/>
        <family val="2"/>
      </rPr>
      <t>550USRt)</t>
    </r>
    <phoneticPr fontId="4"/>
  </si>
  <si>
    <r>
      <t>COP</t>
    </r>
    <r>
      <rPr>
        <vertAlign val="subscript"/>
        <sz val="11"/>
        <rFont val="Arial"/>
        <family val="2"/>
      </rPr>
      <t>RE,i</t>
    </r>
    <r>
      <rPr>
        <sz val="11"/>
        <rFont val="Arial"/>
        <family val="2"/>
      </rPr>
      <t xml:space="preserve"> (550</t>
    </r>
    <r>
      <rPr>
        <sz val="11"/>
        <rFont val="Arial Unicode MS"/>
        <family val="3"/>
        <charset val="128"/>
      </rPr>
      <t>≤</t>
    </r>
    <r>
      <rPr>
        <sz val="11"/>
        <rFont val="Arial"/>
        <family val="2"/>
      </rPr>
      <t>x</t>
    </r>
    <r>
      <rPr>
        <sz val="11"/>
        <rFont val="Arial Unicode MS"/>
        <family val="3"/>
        <charset val="128"/>
      </rPr>
      <t>&lt;</t>
    </r>
    <r>
      <rPr>
        <sz val="11"/>
        <rFont val="Arial"/>
        <family val="2"/>
      </rPr>
      <t>825USRt)</t>
    </r>
    <phoneticPr fontId="4"/>
  </si>
  <si>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</si>
  <si>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</si>
  <si>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</si>
  <si>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</si>
  <si>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General Manager
(stationed in Japan)</t>
    <phoneticPr fontId="3"/>
  </si>
  <si>
    <t>Responsible for project management.</t>
    <phoneticPr fontId="3"/>
  </si>
  <si>
    <t>Person-in-charge of the Project
(stationed in Japan)</t>
    <phoneticPr fontId="3"/>
  </si>
  <si>
    <t>Responsible for facilities, including reporting preparations, equipment adjustments, monitoring and making monitoring report</t>
    <phoneticPr fontId="3"/>
  </si>
  <si>
    <t>General Manager
(stationed in Thailand)</t>
    <phoneticPr fontId="3"/>
  </si>
  <si>
    <t>Responsible for equipment management and MRV surveys.</t>
    <phoneticPr fontId="3"/>
  </si>
  <si>
    <t>Person-in-charge of the Project
(stationed in Thailand)</t>
    <phoneticPr fontId="3"/>
  </si>
  <si>
    <t>Responsible for data collecting.</t>
    <phoneticPr fontId="3"/>
  </si>
  <si>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</si>
  <si>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</si>
  <si>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r>
    <phoneticPr fontId="4"/>
  </si>
  <si>
    <t>Continuously</t>
    <phoneticPr fontId="4"/>
  </si>
  <si>
    <t>(2)</t>
    <phoneticPr fontId="4"/>
  </si>
  <si>
    <t>mass or weight/p</t>
    <phoneticPr fontId="4"/>
  </si>
  <si>
    <t>Data is collected and recorded from the invoices by the fuel supply company.</t>
    <phoneticPr fontId="4"/>
  </si>
  <si>
    <r>
      <t>EG</t>
    </r>
    <r>
      <rPr>
        <vertAlign val="subscript"/>
        <sz val="11"/>
        <rFont val="Arial"/>
        <family val="2"/>
      </rPr>
      <t>PJ,p</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</si>
  <si>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</si>
  <si>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</si>
  <si>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</si>
  <si>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T</t>
    </r>
    <r>
      <rPr>
        <vertAlign val="subscript"/>
        <sz val="11"/>
        <rFont val="Arial"/>
        <family val="2"/>
      </rPr>
      <t>chilled-out,i</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</si>
  <si>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</si>
  <si>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</si>
  <si>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</si>
  <si>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r>
      <t>COP</t>
    </r>
    <r>
      <rPr>
        <vertAlign val="subscript"/>
        <sz val="11"/>
        <rFont val="Arial"/>
        <family val="2"/>
      </rPr>
      <t>PJ,i</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</si>
  <si>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</si>
  <si>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</si>
  <si>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t>
    <phoneticPr fontId="4"/>
  </si>
  <si>
    <r>
      <t>NCV</t>
    </r>
    <r>
      <rPr>
        <vertAlign val="subscript"/>
        <sz val="11"/>
        <rFont val="Arial"/>
        <family val="2"/>
      </rPr>
      <t>fuel</t>
    </r>
    <phoneticPr fontId="4"/>
  </si>
  <si>
    <t>GJ/mass or weight</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</si>
  <si>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</si>
  <si>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</si>
  <si>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</si>
  <si>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</si>
  <si>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</si>
  <si>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</si>
  <si>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</si>
  <si>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</si>
  <si>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</si>
  <si>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 (Data used: commercial evidence such as invoices)</t>
  </si>
  <si>
    <t>Option C</t>
    <phoneticPr fontId="4"/>
  </si>
  <si>
    <t>Based on the actual measurement using measuring equipment (Data used: measured values)</t>
  </si>
  <si>
    <r>
      <rPr>
        <b/>
        <i/>
        <sz val="11"/>
        <color theme="0"/>
        <rFont val="Arial"/>
        <family val="2"/>
      </rPr>
      <t xml:space="preserve">Ex-post </t>
    </r>
    <r>
      <rPr>
        <b/>
        <sz val="11"/>
        <color theme="0"/>
        <rFont val="Arial"/>
        <family val="2"/>
      </rPr>
      <t>calculation of emissions</t>
    </r>
    <phoneticPr fontId="3"/>
  </si>
  <si>
    <t>Parameters</t>
    <phoneticPr fontId="3"/>
  </si>
  <si>
    <r>
      <rPr>
        <sz val="11"/>
        <rFont val="Arial"/>
        <family val="2"/>
      </rPr>
      <t>Chiller</t>
    </r>
    <r>
      <rPr>
        <i/>
        <sz val="11"/>
        <rFont val="Arial"/>
        <family val="2"/>
      </rPr>
      <t xml:space="preserve"> i</t>
    </r>
    <phoneticPr fontId="4"/>
  </si>
  <si>
    <r>
      <t>T</t>
    </r>
    <r>
      <rPr>
        <vertAlign val="subscript"/>
        <sz val="11"/>
        <rFont val="Arial"/>
        <family val="2"/>
      </rPr>
      <t>cooling-out,i</t>
    </r>
    <phoneticPr fontId="4"/>
  </si>
  <si>
    <r>
      <t>COP</t>
    </r>
    <r>
      <rPr>
        <vertAlign val="subscript"/>
        <sz val="11"/>
        <rFont val="Arial"/>
        <family val="2"/>
      </rPr>
      <t>RE,i</t>
    </r>
    <phoneticPr fontId="4"/>
  </si>
  <si>
    <r>
      <t>COP</t>
    </r>
    <r>
      <rPr>
        <vertAlign val="subscript"/>
        <sz val="11"/>
        <rFont val="Arial"/>
        <family val="2"/>
      </rPr>
      <t>PJ,tc,i</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</si>
  <si>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</si>
  <si>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</si>
  <si>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</si>
  <si>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</si>
  <si>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</si>
  <si>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</si>
  <si>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r>
      <t>tCO</t>
    </r>
    <r>
      <rPr>
        <vertAlign val="subscript"/>
        <sz val="11"/>
        <rFont val="Arial"/>
        <family val="2"/>
      </rPr>
      <t>2</t>
    </r>
    <r>
      <rPr>
        <sz val="11"/>
        <rFont val="Arial"/>
        <family val="2"/>
      </rPr>
      <t>/GJ</t>
    </r>
    <phoneticPr fontId="4"/>
  </si>
  <si>
    <t>Value</t>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</si>
  <si>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</si>
  <si>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</si>
  <si>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 xml:space="preserve">Reference emissions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</si>
  <si>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</si>
  <si>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</si>
  <si>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3. Calculations of the project emissions</t>
    <phoneticPr fontId="4"/>
  </si>
  <si>
    <r>
      <t xml:space="preserve">Project emissions during the period </t>
    </r>
    <r>
      <rPr>
        <i/>
        <sz val="11"/>
        <color indexed="8"/>
        <rFont val="Arial"/>
        <family val="2"/>
      </rPr>
      <t>p</t>
    </r>
    <phoneticPr fontId="4"/>
  </si>
  <si>
    <t>N/A</t>
    <phoneticPr fontId="3"/>
  </si>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</sst>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_ ;[Red]\-#,##0\ "/>
    <numFmt numFmtId="177" formatCode="#,##0.000_ ;[Red]\-#,##0.000\ "/>
    <numFmt numFmtId="178" formatCode="0.00_ "/>
    <numFmt numFmtId="179" formatCode="#,##0.00_ ;[Red]\-#,##0.00\ "/>
    <numFmt numFmtId="180" formatCode="0.0"/>
    <numFmt numFmtId="181" formatCode="0_ "/>
    <numFmt numFmtId="182" formatCode="#,##0.0000_ ;[Red]\-#,##0.0000\ "/>
    <numFmt numFmtId="183" formatCode="0.000_ ;[Red]\-0.000\ "/>
    <numFmt numFmtId="184" formatCode="0_ ;[Red]\-0\ "/>
    <numFmt numFmtId="185" formatCode="#,##0.00_ "/>
    <numFmt numFmtId="186" formatCode="#,##0.0000_ "/>
    <numFmt numFmtId="187" formatCode="0.0_ "/>
    <numFmt numFmtId="188" formatCode="#,##0.0;[Red]\-#,##0.0"/>
    <numFmt numFmtId="189" formatCode="_-* #,##0.00_-;\-* #,##0.00_-;_-* &quot;-&quot;??_-;_-@_-"/>
    <numFmt numFmtId="190" formatCode="_-* #,##0.0_-;\-* #,##0.0_-;_-* &quot;-&quot;??_-;_-@_-"/>
    <numFmt numFmtId="191" formatCode="0.0000_ ;[Red]\-0.0000\ "/>
    <numFmt numFmtId="192" formatCode="#,##0.00_);[Red]\(#,##0.00\)"/>
    <numFmt numFmtId="193" formatCode="0.0000_ "/>
    <numFmt numFmtId="194" formatCode="#,##0.0_ "/>
  </numFmts>
  <fonts count="33"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perscript"/>
      <sz val="11"/>
      <name val="Arial"/>
      <family val="2"/>
    </font>
    <font>
      <vertAlign val="subscript"/>
      <sz val="11"/>
      <color rgb="FF00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b/>
      <i/>
      <sz val="11"/>
      <color theme="1"/>
      <name val="Arial"/>
      <family val="2"/>
    </font>
    <font>
      <sz val="14"/>
      <name val="AngsanaUPC"/>
      <family val="1"/>
    </font>
    <font>
      <sz val="10"/>
      <name val="Arial"/>
      <family val="2"/>
    </font>
    <font>
      <sz val="11"/>
      <name val="Arial Unicode MS"/>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style="thin">
        <color indexed="23"/>
      </bottom>
      <diagonal/>
    </border>
    <border>
      <left style="thin">
        <color theme="1" tint="0.34998626667073579"/>
      </left>
      <right style="thin">
        <color theme="1" tint="0.34998626667073579"/>
      </right>
      <top style="thin">
        <color indexed="23"/>
      </top>
      <bottom style="thin">
        <color indexed="23"/>
      </bottom>
      <diagonal/>
    </border>
    <border>
      <left style="thin">
        <color indexed="23"/>
      </left>
      <right/>
      <top style="thin">
        <color indexed="23"/>
      </top>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189" fontId="30" fillId="0" borderId="0" applyFont="0" applyFill="0" applyBorder="0" applyAlignment="0" applyProtection="0"/>
    <xf numFmtId="40" fontId="1" fillId="0" borderId="0" applyFon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4" borderId="0" xfId="0" applyFont="1" applyFill="1" applyBorder="1">
      <alignment vertical="center"/>
    </xf>
    <xf numFmtId="0" fontId="8" fillId="0" borderId="2" xfId="0" applyFont="1" applyBorder="1" applyProtection="1">
      <alignment vertical="center"/>
      <protection locked="0"/>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180" fontId="2" fillId="9" borderId="2" xfId="0" applyNumberFormat="1" applyFont="1" applyFill="1" applyBorder="1" applyAlignment="1">
      <alignment horizontal="center" vertical="center"/>
    </xf>
    <xf numFmtId="38" fontId="2" fillId="9" borderId="2" xfId="1" applyFont="1" applyFill="1" applyBorder="1" applyAlignment="1">
      <alignment horizontal="center" vertical="center" wrapText="1"/>
    </xf>
    <xf numFmtId="0" fontId="2" fillId="0" borderId="0" xfId="0" applyFont="1" applyFill="1" applyBorder="1" applyAlignment="1">
      <alignment horizontal="center" vertical="center" wrapText="1"/>
    </xf>
    <xf numFmtId="180" fontId="2" fillId="0" borderId="0" xfId="0" applyNumberFormat="1" applyFont="1" applyFill="1" applyBorder="1" applyAlignment="1">
      <alignment horizontal="center" vertical="center"/>
    </xf>
    <xf numFmtId="38" fontId="2" fillId="0" borderId="0" xfId="1" applyFont="1" applyFill="1" applyBorder="1" applyAlignment="1">
      <alignment horizontal="center" vertical="center"/>
    </xf>
    <xf numFmtId="0" fontId="2" fillId="0" borderId="0" xfId="0" applyFont="1" applyFill="1" applyBorder="1" applyAlignment="1">
      <alignment horizontal="center" vertical="center"/>
    </xf>
    <xf numFmtId="0" fontId="2" fillId="9" borderId="11" xfId="0" applyFont="1" applyFill="1" applyBorder="1" applyAlignment="1">
      <alignment horizontal="center" vertical="center"/>
    </xf>
    <xf numFmtId="40" fontId="8" fillId="0" borderId="11" xfId="1" applyNumberFormat="1" applyFont="1" applyBorder="1" applyProtection="1">
      <alignment vertical="center"/>
      <protection locked="0"/>
    </xf>
    <xf numFmtId="176" fontId="8" fillId="5" borderId="1" xfId="1" applyNumberFormat="1" applyFont="1" applyFill="1" applyBorder="1" applyAlignment="1" applyProtection="1">
      <alignment horizontal="right" vertical="center"/>
    </xf>
    <xf numFmtId="0" fontId="2" fillId="9" borderId="2" xfId="0" applyFont="1" applyFill="1" applyBorder="1" applyAlignment="1">
      <alignment horizontal="center" vertical="center" wrapText="1"/>
    </xf>
    <xf numFmtId="0" fontId="16" fillId="10" borderId="2" xfId="0" applyFont="1" applyFill="1" applyBorder="1" applyAlignment="1">
      <alignment horizontal="center" vertical="center"/>
    </xf>
    <xf numFmtId="38" fontId="2" fillId="9" borderId="2" xfId="1" applyFont="1" applyFill="1" applyBorder="1" applyAlignment="1">
      <alignment horizontal="center" vertical="center"/>
    </xf>
    <xf numFmtId="0" fontId="2" fillId="9" borderId="2" xfId="0" applyFont="1" applyFill="1" applyBorder="1" applyAlignment="1">
      <alignment horizontal="center" vertical="center"/>
    </xf>
    <xf numFmtId="38" fontId="8" fillId="9" borderId="2" xfId="1" applyFont="1"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8" fillId="0" borderId="24" xfId="0" applyFont="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lignment vertical="center"/>
    </xf>
    <xf numFmtId="179" fontId="8" fillId="0" borderId="22" xfId="0" applyNumberFormat="1" applyFont="1" applyBorder="1" applyAlignment="1">
      <alignment vertical="center"/>
    </xf>
    <xf numFmtId="179" fontId="8" fillId="0" borderId="15" xfId="0" applyNumberFormat="1" applyFont="1" applyFill="1" applyBorder="1" applyAlignment="1">
      <alignment vertical="center"/>
    </xf>
    <xf numFmtId="179" fontId="2" fillId="0" borderId="22" xfId="0" applyNumberFormat="1" applyFont="1" applyBorder="1" applyAlignment="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9" xfId="0" applyFont="1" applyFill="1" applyBorder="1" applyAlignment="1" applyProtection="1">
      <alignment vertical="center" wrapText="1"/>
    </xf>
    <xf numFmtId="176" fontId="16" fillId="5" borderId="1" xfId="1" applyNumberFormat="1" applyFont="1" applyFill="1" applyBorder="1" applyAlignment="1" applyProtection="1">
      <alignment horizontal="right"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0" fontId="8" fillId="3" borderId="1" xfId="0" applyFont="1" applyFill="1" applyBorder="1" applyAlignment="1" applyProtection="1">
      <alignment vertical="center" wrapText="1"/>
    </xf>
    <xf numFmtId="0" fontId="8" fillId="3" borderId="1" xfId="0" applyFont="1" applyFill="1" applyBorder="1" applyAlignment="1" applyProtection="1">
      <alignment horizontal="center" vertical="center"/>
    </xf>
    <xf numFmtId="177" fontId="8" fillId="5" borderId="1" xfId="1" applyNumberFormat="1" applyFont="1" applyFill="1" applyBorder="1" applyProtection="1">
      <alignment vertical="center"/>
    </xf>
    <xf numFmtId="177" fontId="8" fillId="3" borderId="1" xfId="1" applyNumberFormat="1" applyFont="1" applyFill="1" applyBorder="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0" fontId="22" fillId="0" borderId="0" xfId="0" applyFont="1" applyProtection="1">
      <alignment vertical="center"/>
    </xf>
    <xf numFmtId="0" fontId="22" fillId="0" borderId="0" xfId="0" applyFont="1" applyAlignment="1" applyProtection="1">
      <alignment horizontal="right" vertical="center"/>
    </xf>
    <xf numFmtId="0" fontId="17" fillId="0" borderId="0" xfId="0" applyFont="1" applyProtection="1">
      <alignment vertical="center"/>
    </xf>
    <xf numFmtId="0" fontId="17" fillId="6" borderId="2" xfId="0" applyFont="1" applyFill="1" applyBorder="1" applyProtection="1">
      <alignment vertical="center"/>
    </xf>
    <xf numFmtId="0" fontId="6" fillId="6" borderId="10" xfId="0" applyFont="1" applyFill="1" applyBorder="1" applyAlignment="1" applyProtection="1">
      <alignment vertical="center" wrapText="1"/>
    </xf>
    <xf numFmtId="0" fontId="19" fillId="6" borderId="10" xfId="0"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10" fillId="3" borderId="2"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2" xfId="1" applyNumberFormat="1" applyFont="1" applyFill="1" applyBorder="1" applyProtection="1">
      <alignment vertical="center"/>
    </xf>
    <xf numFmtId="177" fontId="16" fillId="5" borderId="2" xfId="0" applyNumberFormat="1" applyFont="1" applyFill="1" applyBorder="1" applyProtection="1">
      <alignment vertical="center"/>
    </xf>
    <xf numFmtId="178" fontId="16" fillId="5" borderId="2" xfId="0" applyNumberFormat="1" applyFont="1" applyFill="1" applyBorder="1" applyProtection="1">
      <alignment vertical="center"/>
    </xf>
    <xf numFmtId="179" fontId="8" fillId="5" borderId="2" xfId="1" applyNumberFormat="1" applyFont="1" applyFill="1" applyBorder="1" applyProtection="1">
      <alignment vertical="center"/>
    </xf>
    <xf numFmtId="179" fontId="8" fillId="5" borderId="2" xfId="1" applyNumberFormat="1" applyFont="1" applyFill="1" applyBorder="1" applyAlignment="1" applyProtection="1">
      <alignment horizontal="right" vertical="center"/>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179" fontId="8" fillId="5" borderId="2" xfId="0" applyNumberFormat="1" applyFont="1" applyFill="1" applyBorder="1" applyProtection="1">
      <alignment vertical="center"/>
    </xf>
    <xf numFmtId="0" fontId="19" fillId="6" borderId="10" xfId="0" applyFont="1" applyFill="1" applyBorder="1" applyAlignment="1" applyProtection="1">
      <alignment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183" fontId="8" fillId="5" borderId="2" xfId="1" applyNumberFormat="1" applyFont="1" applyFill="1" applyBorder="1" applyProtection="1">
      <alignment vertical="center"/>
    </xf>
    <xf numFmtId="183" fontId="16" fillId="5" borderId="2" xfId="0" applyNumberFormat="1" applyFont="1" applyFill="1" applyBorder="1" applyProtection="1">
      <alignment vertical="center"/>
    </xf>
    <xf numFmtId="178" fontId="8" fillId="0" borderId="2" xfId="0" applyNumberFormat="1" applyFont="1" applyFill="1" applyBorder="1" applyProtection="1">
      <alignment vertical="center"/>
      <protection locked="0"/>
    </xf>
    <xf numFmtId="179" fontId="8" fillId="0" borderId="2" xfId="0" applyNumberFormat="1" applyFont="1" applyFill="1" applyBorder="1" applyProtection="1">
      <alignment vertical="center"/>
      <protection locked="0"/>
    </xf>
    <xf numFmtId="179" fontId="8" fillId="0" borderId="2" xfId="1" applyNumberFormat="1" applyFont="1" applyFill="1" applyBorder="1" applyProtection="1">
      <alignment vertical="center"/>
      <protection locked="0"/>
    </xf>
    <xf numFmtId="181" fontId="8" fillId="0" borderId="2" xfId="0" applyNumberFormat="1" applyFont="1" applyFill="1" applyBorder="1" applyProtection="1">
      <alignment vertical="center"/>
      <protection locked="0"/>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177" fontId="8" fillId="5" borderId="1" xfId="1" applyNumberFormat="1" applyFont="1" applyFill="1" applyBorder="1" applyAlignment="1" applyProtection="1">
      <alignment horizontal="right" vertical="center"/>
    </xf>
    <xf numFmtId="179" fontId="8" fillId="5" borderId="1" xfId="1" applyNumberFormat="1" applyFont="1" applyFill="1" applyBorder="1" applyAlignment="1" applyProtection="1">
      <alignment horizontal="right" vertical="center"/>
    </xf>
    <xf numFmtId="182"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78" fontId="8" fillId="5" borderId="2" xfId="0" applyNumberFormat="1" applyFont="1" applyFill="1" applyBorder="1" applyProtection="1">
      <alignment vertical="center"/>
    </xf>
    <xf numFmtId="184" fontId="8" fillId="5" borderId="2" xfId="0" applyNumberFormat="1" applyFont="1" applyFill="1" applyBorder="1" applyProtection="1">
      <alignment vertical="center"/>
    </xf>
    <xf numFmtId="0" fontId="8" fillId="3" borderId="1" xfId="0" applyFont="1" applyFill="1" applyBorder="1" applyAlignment="1" applyProtection="1">
      <alignment vertical="center" wrapText="1"/>
    </xf>
    <xf numFmtId="0" fontId="2" fillId="0" borderId="8" xfId="0" applyFont="1" applyFill="1" applyBorder="1" applyProtection="1">
      <alignment vertical="center"/>
    </xf>
    <xf numFmtId="0" fontId="2" fillId="0" borderId="21" xfId="0" applyFont="1" applyFill="1" applyBorder="1" applyProtection="1">
      <alignment vertical="center"/>
    </xf>
    <xf numFmtId="0" fontId="2" fillId="0" borderId="7" xfId="0" applyFont="1" applyFill="1" applyBorder="1" applyProtection="1">
      <alignment vertical="center"/>
    </xf>
    <xf numFmtId="179" fontId="8" fillId="0" borderId="11" xfId="1" applyNumberFormat="1" applyFont="1" applyBorder="1" applyProtection="1">
      <alignment vertical="center"/>
      <protection locked="0"/>
    </xf>
    <xf numFmtId="188" fontId="8" fillId="0" borderId="2" xfId="1" applyNumberFormat="1" applyFont="1" applyFill="1" applyBorder="1" applyProtection="1">
      <alignment vertical="center"/>
      <protection locked="0"/>
    </xf>
    <xf numFmtId="0" fontId="8" fillId="0" borderId="2" xfId="0" applyFont="1" applyFill="1" applyBorder="1" applyProtection="1">
      <alignment vertical="center"/>
      <protection locked="0"/>
    </xf>
    <xf numFmtId="40" fontId="8" fillId="0" borderId="11" xfId="1" applyNumberFormat="1" applyFont="1" applyFill="1" applyBorder="1" applyProtection="1">
      <alignment vertical="center"/>
      <protection locked="0"/>
    </xf>
    <xf numFmtId="187" fontId="8" fillId="0" borderId="2" xfId="0" applyNumberFormat="1" applyFont="1" applyFill="1" applyBorder="1" applyProtection="1">
      <alignment vertical="center"/>
      <protection locked="0"/>
    </xf>
    <xf numFmtId="182" fontId="8" fillId="0" borderId="1" xfId="1" applyNumberFormat="1" applyFont="1" applyFill="1" applyBorder="1" applyAlignment="1" applyProtection="1">
      <alignment horizontal="right" vertical="center"/>
      <protection locked="0"/>
    </xf>
    <xf numFmtId="0" fontId="8" fillId="3" borderId="8" xfId="0" applyFont="1" applyFill="1" applyBorder="1" applyAlignment="1" applyProtection="1">
      <alignment vertical="center" wrapText="1"/>
    </xf>
    <xf numFmtId="0" fontId="21" fillId="6" borderId="2" xfId="0" applyFont="1" applyFill="1" applyBorder="1" applyAlignment="1" applyProtection="1">
      <alignment vertical="center" wrapText="1"/>
    </xf>
    <xf numFmtId="0" fontId="8" fillId="0" borderId="2"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177" fontId="8" fillId="5" borderId="11" xfId="1" applyNumberFormat="1" applyFont="1" applyFill="1" applyBorder="1" applyProtection="1">
      <alignment vertical="center"/>
    </xf>
    <xf numFmtId="190" fontId="8" fillId="0" borderId="29" xfId="4"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xf>
    <xf numFmtId="179" fontId="8" fillId="4" borderId="1" xfId="1"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xf>
    <xf numFmtId="177" fontId="8" fillId="5" borderId="1" xfId="1" applyNumberFormat="1" applyFont="1" applyFill="1" applyBorder="1" applyAlignment="1" applyProtection="1">
      <alignment horizontal="center" vertical="center"/>
    </xf>
    <xf numFmtId="176" fontId="16" fillId="5" borderId="1" xfId="1" applyNumberFormat="1" applyFont="1" applyFill="1" applyBorder="1" applyAlignment="1" applyProtection="1">
      <alignment horizontal="center" vertical="center"/>
    </xf>
    <xf numFmtId="178" fontId="8" fillId="0" borderId="1" xfId="0" applyNumberFormat="1" applyFont="1" applyFill="1" applyBorder="1" applyAlignment="1" applyProtection="1">
      <alignment horizontal="center" vertical="center"/>
      <protection locked="0"/>
    </xf>
    <xf numFmtId="185" fontId="8" fillId="0" borderId="1" xfId="0" applyNumberFormat="1" applyFont="1" applyFill="1" applyBorder="1" applyAlignment="1" applyProtection="1">
      <alignment horizontal="center" vertical="center"/>
      <protection locked="0"/>
    </xf>
    <xf numFmtId="186" fontId="8" fillId="0" borderId="1" xfId="0" applyNumberFormat="1" applyFont="1" applyFill="1" applyBorder="1" applyAlignment="1" applyProtection="1">
      <alignment horizontal="center" vertical="center"/>
      <protection locked="0"/>
    </xf>
    <xf numFmtId="179" fontId="8" fillId="5" borderId="2" xfId="0" applyNumberFormat="1" applyFont="1" applyFill="1" applyBorder="1" applyAlignment="1" applyProtection="1">
      <alignment horizontal="right" vertical="center"/>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3" borderId="1" xfId="0" applyFont="1" applyFill="1" applyBorder="1" applyAlignment="1" applyProtection="1">
      <alignment vertical="center" wrapText="1"/>
    </xf>
    <xf numFmtId="0" fontId="6" fillId="6" borderId="1" xfId="0"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8" fillId="0" borderId="2" xfId="0" applyFont="1" applyFill="1" applyBorder="1" applyAlignment="1" applyProtection="1">
      <alignment horizontal="center" vertical="center" wrapText="1"/>
      <protection locked="0"/>
    </xf>
    <xf numFmtId="176" fontId="16" fillId="3" borderId="1" xfId="1" applyNumberFormat="1" applyFont="1" applyFill="1" applyBorder="1" applyAlignment="1" applyProtection="1">
      <alignment horizontal="center" vertical="center"/>
    </xf>
    <xf numFmtId="191" fontId="22" fillId="0" borderId="1" xfId="1" applyNumberFormat="1" applyFont="1" applyFill="1" applyBorder="1" applyAlignment="1" applyProtection="1">
      <alignment horizontal="right" vertical="center"/>
      <protection locked="0"/>
    </xf>
    <xf numFmtId="176" fontId="8" fillId="3" borderId="1" xfId="1" applyNumberFormat="1" applyFont="1" applyFill="1" applyBorder="1" applyAlignment="1" applyProtection="1">
      <alignment horizontal="center" vertical="center"/>
    </xf>
    <xf numFmtId="0" fontId="8" fillId="3" borderId="30" xfId="0" applyFont="1" applyFill="1" applyBorder="1" applyAlignment="1" applyProtection="1">
      <alignment horizontal="left" vertical="center" wrapText="1"/>
    </xf>
    <xf numFmtId="0" fontId="8" fillId="3" borderId="31" xfId="0" applyFont="1" applyFill="1" applyBorder="1" applyAlignment="1" applyProtection="1">
      <alignment vertical="center" wrapText="1"/>
    </xf>
    <xf numFmtId="0" fontId="31" fillId="0" borderId="2" xfId="0" applyFont="1" applyFill="1" applyBorder="1" applyAlignment="1" applyProtection="1">
      <alignment horizontal="center" vertical="center" shrinkToFit="1"/>
      <protection locked="0"/>
    </xf>
    <xf numFmtId="192" fontId="8" fillId="0" borderId="2" xfId="1" applyNumberFormat="1" applyFont="1" applyFill="1" applyBorder="1" applyProtection="1">
      <alignment vertical="center"/>
      <protection locked="0"/>
    </xf>
    <xf numFmtId="192" fontId="16" fillId="5" borderId="2" xfId="1" applyNumberFormat="1" applyFont="1" applyFill="1" applyBorder="1" applyAlignment="1" applyProtection="1">
      <alignment horizontal="center" vertical="center"/>
    </xf>
    <xf numFmtId="192" fontId="16" fillId="5" borderId="2" xfId="0" applyNumberFormat="1" applyFont="1" applyFill="1" applyBorder="1" applyAlignment="1" applyProtection="1">
      <alignment horizontal="center" vertical="center"/>
    </xf>
    <xf numFmtId="177" fontId="22" fillId="5" borderId="2" xfId="1" applyNumberFormat="1" applyFont="1" applyFill="1" applyBorder="1" applyProtection="1">
      <alignment vertical="center"/>
    </xf>
    <xf numFmtId="192" fontId="16" fillId="5" borderId="2" xfId="0" applyNumberFormat="1" applyFont="1" applyFill="1" applyBorder="1" applyProtection="1">
      <alignment vertical="center"/>
    </xf>
    <xf numFmtId="2" fontId="16" fillId="5" borderId="2" xfId="0" applyNumberFormat="1" applyFont="1" applyFill="1" applyBorder="1" applyAlignment="1" applyProtection="1">
      <alignment horizontal="center" vertical="center"/>
    </xf>
    <xf numFmtId="178" fontId="16" fillId="5" borderId="2" xfId="0" applyNumberFormat="1" applyFont="1" applyFill="1" applyBorder="1" applyAlignment="1" applyProtection="1">
      <alignment horizontal="center" vertical="center"/>
    </xf>
    <xf numFmtId="193" fontId="16" fillId="5" borderId="2" xfId="0" applyNumberFormat="1" applyFont="1" applyFill="1" applyBorder="1" applyAlignment="1" applyProtection="1">
      <alignment horizontal="center" vertical="center"/>
    </xf>
    <xf numFmtId="179" fontId="22" fillId="5" borderId="2" xfId="1" applyNumberFormat="1" applyFont="1" applyFill="1" applyBorder="1" applyAlignment="1" applyProtection="1">
      <alignment horizontal="right" vertical="center"/>
    </xf>
    <xf numFmtId="179" fontId="22" fillId="3" borderId="2" xfId="1" applyNumberFormat="1" applyFont="1" applyFill="1" applyBorder="1" applyAlignment="1" applyProtection="1">
      <alignment horizontal="right" vertical="center"/>
    </xf>
    <xf numFmtId="179" fontId="8" fillId="3" borderId="2" xfId="1" applyNumberFormat="1" applyFont="1" applyFill="1" applyBorder="1" applyProtection="1">
      <alignment vertical="center"/>
    </xf>
    <xf numFmtId="192" fontId="8" fillId="0" borderId="2" xfId="1" applyNumberFormat="1" applyFont="1" applyBorder="1" applyProtection="1">
      <alignment vertical="center"/>
      <protection locked="0"/>
    </xf>
    <xf numFmtId="194" fontId="8" fillId="0" borderId="2" xfId="0" applyNumberFormat="1" applyFont="1" applyFill="1" applyBorder="1" applyProtection="1">
      <alignment vertical="center"/>
      <protection locked="0"/>
    </xf>
    <xf numFmtId="185" fontId="8" fillId="0" borderId="2" xfId="0" applyNumberFormat="1" applyFont="1" applyFill="1" applyBorder="1" applyProtection="1">
      <alignment vertical="center"/>
      <protection locked="0"/>
    </xf>
    <xf numFmtId="185" fontId="2" fillId="0" borderId="22" xfId="0" applyNumberFormat="1" applyFont="1" applyBorder="1">
      <alignment vertical="center"/>
    </xf>
    <xf numFmtId="185" fontId="8" fillId="0" borderId="15" xfId="0" applyNumberFormat="1" applyFont="1" applyFill="1" applyBorder="1">
      <alignment vertical="center"/>
    </xf>
    <xf numFmtId="0" fontId="8" fillId="0" borderId="23" xfId="0" applyFont="1" applyBorder="1" applyAlignment="1">
      <alignment horizontal="center" vertical="center"/>
    </xf>
    <xf numFmtId="0" fontId="8" fillId="9" borderId="2" xfId="0" applyFont="1" applyFill="1" applyBorder="1">
      <alignment vertical="center"/>
    </xf>
    <xf numFmtId="2" fontId="2" fillId="9" borderId="2" xfId="0" applyNumberFormat="1" applyFont="1" applyFill="1" applyBorder="1" applyAlignment="1">
      <alignment horizontal="center" vertical="center"/>
    </xf>
    <xf numFmtId="0" fontId="2" fillId="9" borderId="2" xfId="0" applyFont="1" applyFill="1" applyBorder="1">
      <alignment vertical="center"/>
    </xf>
    <xf numFmtId="0" fontId="2" fillId="9" borderId="2" xfId="0" applyFont="1" applyFill="1" applyBorder="1" applyAlignment="1">
      <alignment horizontal="center" vertical="center" shrinkToFit="1"/>
    </xf>
    <xf numFmtId="0" fontId="8" fillId="5" borderId="1" xfId="0" applyFont="1" applyFill="1" applyBorder="1" applyAlignment="1" applyProtection="1">
      <alignment vertical="center" wrapText="1"/>
    </xf>
    <xf numFmtId="0" fontId="8" fillId="5" borderId="1" xfId="0" quotePrefix="1" applyFont="1" applyFill="1" applyBorder="1" applyAlignment="1" applyProtection="1">
      <alignment horizontal="center" vertical="center" wrapText="1"/>
    </xf>
    <xf numFmtId="179" fontId="8" fillId="5" borderId="1" xfId="1" applyNumberFormat="1" applyFont="1" applyFill="1" applyBorder="1" applyAlignment="1" applyProtection="1">
      <alignment horizontal="center" vertical="center"/>
    </xf>
    <xf numFmtId="0" fontId="8" fillId="5" borderId="1" xfId="0" quotePrefix="1" applyFont="1" applyFill="1" applyBorder="1" applyAlignment="1" applyProtection="1">
      <alignment vertical="center" wrapText="1"/>
    </xf>
    <xf numFmtId="182" fontId="8" fillId="5" borderId="1" xfId="1"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190" fontId="8" fillId="0" borderId="32" xfId="3" applyNumberFormat="1" applyFont="1" applyFill="1" applyBorder="1" applyAlignment="1" applyProtection="1">
      <alignment horizontal="center"/>
      <protection locked="0"/>
    </xf>
    <xf numFmtId="192" fontId="16" fillId="5" borderId="11" xfId="1" applyNumberFormat="1" applyFont="1" applyFill="1" applyBorder="1" applyAlignment="1" applyProtection="1">
      <alignment horizontal="center" vertical="center"/>
    </xf>
    <xf numFmtId="187" fontId="8" fillId="5" borderId="2" xfId="0" applyNumberFormat="1" applyFont="1" applyFill="1" applyBorder="1" applyProtection="1">
      <alignment vertical="center"/>
    </xf>
    <xf numFmtId="190" fontId="8" fillId="0" borderId="33" xfId="3" applyNumberFormat="1" applyFont="1" applyFill="1" applyBorder="1" applyAlignment="1" applyProtection="1">
      <alignment horizontal="center"/>
      <protection locked="0"/>
    </xf>
    <xf numFmtId="0" fontId="8" fillId="10" borderId="2" xfId="0" applyFont="1" applyFill="1" applyBorder="1">
      <alignment vertical="center"/>
    </xf>
    <xf numFmtId="0" fontId="2" fillId="10" borderId="2" xfId="0" applyFont="1" applyFill="1" applyBorder="1" applyAlignment="1">
      <alignment horizontal="center" vertical="center"/>
    </xf>
    <xf numFmtId="2" fontId="2" fillId="10" borderId="2" xfId="0" applyNumberFormat="1" applyFont="1" applyFill="1" applyBorder="1" applyAlignment="1">
      <alignment horizontal="center" vertical="center"/>
    </xf>
    <xf numFmtId="0" fontId="2" fillId="10" borderId="2" xfId="0" applyFont="1" applyFill="1" applyBorder="1">
      <alignment vertical="center"/>
    </xf>
    <xf numFmtId="0" fontId="2" fillId="10" borderId="2" xfId="0" applyFont="1" applyFill="1" applyBorder="1" applyAlignment="1">
      <alignment horizontal="center" vertical="center" shrinkToFit="1"/>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176" fontId="28" fillId="4" borderId="5" xfId="1" applyNumberFormat="1" applyFont="1" applyFill="1" applyBorder="1" applyAlignment="1" applyProtection="1">
      <alignment horizontal="right" vertical="center"/>
    </xf>
    <xf numFmtId="176" fontId="28" fillId="4" borderId="6"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6" fillId="6" borderId="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top" wrapText="1"/>
    </xf>
    <xf numFmtId="0" fontId="6" fillId="6" borderId="12" xfId="0" applyFont="1" applyFill="1" applyBorder="1" applyAlignment="1" applyProtection="1">
      <alignment horizontal="center" vertical="top" wrapText="1"/>
    </xf>
    <xf numFmtId="0" fontId="6" fillId="6" borderId="11" xfId="0" applyFont="1" applyFill="1" applyBorder="1" applyAlignment="1" applyProtection="1">
      <alignment horizontal="center" vertical="top" wrapText="1"/>
    </xf>
    <xf numFmtId="0" fontId="19" fillId="6" borderId="10" xfId="0" applyFont="1" applyFill="1" applyBorder="1" applyAlignment="1" applyProtection="1">
      <alignment horizontal="center" vertical="top" wrapText="1"/>
    </xf>
    <xf numFmtId="0" fontId="19" fillId="6" borderId="12" xfId="0" applyFont="1" applyFill="1" applyBorder="1" applyAlignment="1" applyProtection="1">
      <alignment horizontal="center" vertical="top" wrapText="1"/>
    </xf>
    <xf numFmtId="0" fontId="19" fillId="6" borderId="11" xfId="0" applyFont="1" applyFill="1" applyBorder="1" applyAlignment="1" applyProtection="1">
      <alignment horizontal="center" vertical="top" wrapText="1"/>
    </xf>
    <xf numFmtId="0" fontId="21"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xf numFmtId="0" fontId="6" fillId="6" borderId="26" xfId="0" applyFont="1" applyFill="1" applyBorder="1" applyAlignment="1" applyProtection="1">
      <alignment horizontal="center" vertical="center"/>
    </xf>
    <xf numFmtId="0" fontId="6" fillId="6" borderId="9" xfId="0" applyFont="1" applyFill="1" applyBorder="1" applyAlignment="1" applyProtection="1">
      <alignment horizontal="center" vertical="center"/>
    </xf>
    <xf numFmtId="0" fontId="2" fillId="0" borderId="8"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176" fontId="28" fillId="4" borderId="27" xfId="1" applyNumberFormat="1" applyFont="1" applyFill="1" applyBorder="1" applyAlignment="1" applyProtection="1">
      <alignment horizontal="right" vertical="center"/>
    </xf>
    <xf numFmtId="176" fontId="28" fillId="4" borderId="28" xfId="1" applyNumberFormat="1" applyFont="1" applyFill="1" applyBorder="1" applyAlignment="1" applyProtection="1">
      <alignment horizontal="right" vertical="center"/>
    </xf>
    <xf numFmtId="0" fontId="8" fillId="3" borderId="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5" borderId="1" xfId="0" applyFont="1" applyFill="1" applyBorder="1" applyAlignment="1" applyProtection="1">
      <alignment horizontal="left" vertical="center" wrapText="1"/>
    </xf>
    <xf numFmtId="0" fontId="6" fillId="6" borderId="8"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6" borderId="10" xfId="0" applyFont="1" applyFill="1" applyBorder="1" applyAlignment="1" applyProtection="1">
      <alignment horizontal="center" vertical="top"/>
    </xf>
    <xf numFmtId="0" fontId="6" fillId="6" borderId="12" xfId="0" applyFont="1" applyFill="1" applyBorder="1" applyAlignment="1" applyProtection="1">
      <alignment horizontal="center" vertical="top"/>
    </xf>
    <xf numFmtId="0" fontId="6" fillId="6" borderId="11" xfId="0" applyFont="1" applyFill="1" applyBorder="1" applyAlignment="1" applyProtection="1">
      <alignment horizontal="center" vertical="top"/>
    </xf>
    <xf numFmtId="0" fontId="2" fillId="0" borderId="1" xfId="0" applyFont="1" applyBorder="1" applyAlignment="1" applyProtection="1">
      <alignment horizontal="center" vertical="center" wrapText="1"/>
      <protection locked="0"/>
    </xf>
    <xf numFmtId="0" fontId="8" fillId="3" borderId="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0" borderId="21" xfId="0" applyFont="1" applyBorder="1" applyAlignment="1" applyProtection="1">
      <alignment horizontal="left" vertical="center" wrapText="1"/>
      <protection locked="0"/>
    </xf>
    <xf numFmtId="0" fontId="6" fillId="6" borderId="10"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19" fillId="6" borderId="10" xfId="0" applyFont="1" applyFill="1" applyBorder="1" applyAlignment="1" applyProtection="1">
      <alignment horizontal="center" vertical="center"/>
    </xf>
    <xf numFmtId="0" fontId="19" fillId="6" borderId="12" xfId="0" applyFont="1" applyFill="1" applyBorder="1" applyAlignment="1" applyProtection="1">
      <alignment horizontal="center" vertical="center"/>
    </xf>
    <xf numFmtId="0" fontId="19" fillId="6" borderId="11" xfId="0" applyFont="1" applyFill="1" applyBorder="1" applyAlignment="1" applyProtection="1">
      <alignment horizontal="center" vertical="center"/>
    </xf>
    <xf numFmtId="0" fontId="2" fillId="9" borderId="2" xfId="0" applyFont="1" applyFill="1" applyBorder="1" applyAlignment="1">
      <alignment horizontal="left" vertical="center" wrapText="1"/>
    </xf>
    <xf numFmtId="0" fontId="2" fillId="9" borderId="10" xfId="0" applyFont="1" applyFill="1" applyBorder="1" applyAlignment="1">
      <alignment horizontal="left" vertical="center" wrapText="1"/>
    </xf>
    <xf numFmtId="0" fontId="2" fillId="5" borderId="1" xfId="0" applyFont="1" applyFill="1" applyBorder="1" applyAlignment="1" applyProtection="1">
      <alignment horizontal="left" vertical="center" wrapText="1"/>
    </xf>
    <xf numFmtId="0" fontId="6" fillId="6" borderId="25" xfId="0" applyFont="1" applyFill="1" applyBorder="1" applyAlignment="1" applyProtection="1">
      <alignment horizontal="center" vertical="center"/>
    </xf>
    <xf numFmtId="38" fontId="28" fillId="4" borderId="27" xfId="1" applyFont="1" applyFill="1" applyBorder="1" applyAlignment="1" applyProtection="1">
      <alignment horizontal="right" vertical="center"/>
    </xf>
    <xf numFmtId="38" fontId="28" fillId="4" borderId="28" xfId="1" applyFont="1" applyFill="1" applyBorder="1" applyAlignment="1" applyProtection="1">
      <alignment horizontal="right" vertical="center"/>
    </xf>
    <xf numFmtId="0" fontId="6" fillId="6" borderId="8" xfId="0" applyFont="1" applyFill="1" applyBorder="1" applyAlignment="1" applyProtection="1">
      <alignment horizontal="center" vertical="center"/>
    </xf>
    <xf numFmtId="0" fontId="6" fillId="6" borderId="7" xfId="0" applyFont="1" applyFill="1" applyBorder="1" applyAlignment="1" applyProtection="1">
      <alignment horizontal="center" vertical="center"/>
    </xf>
  </cellXfs>
  <cellStyles count="5">
    <cellStyle name="40% - アクセント 6 2" xfId="2"/>
    <cellStyle name="Comma 2" xfId="3"/>
    <cellStyle name="桁区切り" xfId="1" builtinId="6"/>
    <cellStyle name="桁区切り [0.00]" xfId="4" builtinId="3"/>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70" zoomScaleNormal="55" zoomScaleSheetLayoutView="70" workbookViewId="0"/>
  </sheetViews>
  <sheetFormatPr defaultColWidth="9" defaultRowHeight="14.25" x14ac:dyDescent="0.15"/>
  <cols>
    <col min="1" max="1" width="2.625" style="50" customWidth="1"/>
    <col min="2" max="2" width="11.625" style="50" customWidth="1"/>
    <col min="3" max="3" width="12.375" style="50" customWidth="1"/>
    <col min="4" max="4" width="26.625" style="50" customWidth="1"/>
    <col min="5" max="6" width="10.625" style="50" customWidth="1"/>
    <col min="7" max="7" width="11.625" style="50" customWidth="1"/>
    <col min="8" max="8" width="11.375" style="50" customWidth="1"/>
    <col min="9" max="9" width="60.625" style="50" customWidth="1"/>
    <col min="10" max="10" width="12.625" style="50" customWidth="1"/>
    <col min="11" max="11" width="11.375" style="50" customWidth="1"/>
    <col min="12" max="16384" width="9" style="50"/>
  </cols>
  <sheetData>
    <row r="1" spans="1:11" ht="18" customHeight="1" x14ac:dyDescent="0.15">
      <c r="K1" s="51" t="s">
        <v>250</v>
      </c>
    </row>
    <row r="2" spans="1:11" ht="18" customHeight="1" x14ac:dyDescent="0.15">
      <c r="K2" s="51" t="s">
        <v>249</v>
      </c>
    </row>
    <row r="3" spans="1:11" ht="27.75" customHeight="1" x14ac:dyDescent="0.15">
      <c r="A3" s="52" t="s">
        <v>143</v>
      </c>
      <c r="B3" s="53"/>
      <c r="C3" s="53"/>
      <c r="D3" s="53"/>
      <c r="E3" s="53"/>
      <c r="F3" s="53"/>
      <c r="G3" s="53"/>
      <c r="H3" s="53"/>
      <c r="I3" s="53"/>
      <c r="J3" s="53"/>
      <c r="K3" s="54"/>
    </row>
    <row r="5" spans="1:11" ht="18.75" customHeight="1" x14ac:dyDescent="0.15">
      <c r="A5" s="55" t="s">
        <v>145</v>
      </c>
      <c r="B5" s="55"/>
    </row>
    <row r="6" spans="1:11" ht="18.75" customHeight="1" x14ac:dyDescent="0.15">
      <c r="A6" s="55"/>
      <c r="B6" s="148" t="s">
        <v>54</v>
      </c>
      <c r="C6" s="148" t="s">
        <v>55</v>
      </c>
      <c r="D6" s="148" t="s">
        <v>56</v>
      </c>
      <c r="E6" s="148" t="s">
        <v>57</v>
      </c>
      <c r="F6" s="148" t="s">
        <v>58</v>
      </c>
      <c r="G6" s="148" t="s">
        <v>59</v>
      </c>
      <c r="H6" s="148" t="s">
        <v>60</v>
      </c>
      <c r="I6" s="148" t="s">
        <v>61</v>
      </c>
      <c r="J6" s="148" t="s">
        <v>62</v>
      </c>
      <c r="K6" s="148" t="s">
        <v>63</v>
      </c>
    </row>
    <row r="7" spans="1:11" s="57" customFormat="1" ht="39" customHeight="1" x14ac:dyDescent="0.15">
      <c r="B7" s="148" t="s">
        <v>64</v>
      </c>
      <c r="C7" s="148" t="s">
        <v>65</v>
      </c>
      <c r="D7" s="148" t="s">
        <v>66</v>
      </c>
      <c r="E7" s="148" t="s">
        <v>67</v>
      </c>
      <c r="F7" s="148" t="s">
        <v>68</v>
      </c>
      <c r="G7" s="148" t="s">
        <v>69</v>
      </c>
      <c r="H7" s="148" t="s">
        <v>70</v>
      </c>
      <c r="I7" s="148" t="s">
        <v>71</v>
      </c>
      <c r="J7" s="148" t="s">
        <v>72</v>
      </c>
      <c r="K7" s="148" t="s">
        <v>73</v>
      </c>
    </row>
    <row r="8" spans="1:11" ht="291.75" customHeight="1" x14ac:dyDescent="0.15">
      <c r="B8" s="58" t="s">
        <v>0</v>
      </c>
      <c r="C8" s="59" t="s">
        <v>251</v>
      </c>
      <c r="D8" s="147" t="s">
        <v>252</v>
      </c>
      <c r="E8" s="151" t="s">
        <v>46</v>
      </c>
      <c r="F8" s="62" t="s">
        <v>253</v>
      </c>
      <c r="G8" s="3" t="s">
        <v>254</v>
      </c>
      <c r="H8" s="3" t="s">
        <v>255</v>
      </c>
      <c r="I8" s="4" t="s">
        <v>256</v>
      </c>
      <c r="J8" s="4" t="s">
        <v>257</v>
      </c>
      <c r="K8" s="4" t="s">
        <v>258</v>
      </c>
    </row>
    <row r="9" spans="1:11" ht="65.45" customHeight="1" x14ac:dyDescent="0.15">
      <c r="A9" s="63"/>
      <c r="B9" s="58" t="s">
        <v>259</v>
      </c>
      <c r="C9" s="59" t="s">
        <v>260</v>
      </c>
      <c r="D9" s="147" t="s">
        <v>261</v>
      </c>
      <c r="E9" s="137" t="s">
        <v>262</v>
      </c>
      <c r="F9" s="147" t="s">
        <v>263</v>
      </c>
      <c r="G9" s="137" t="s">
        <v>262</v>
      </c>
      <c r="H9" s="137" t="s">
        <v>262</v>
      </c>
      <c r="I9" s="4" t="s">
        <v>264</v>
      </c>
      <c r="J9" s="137" t="s">
        <v>265</v>
      </c>
      <c r="K9" s="137" t="s">
        <v>265</v>
      </c>
    </row>
    <row r="10" spans="1:11" ht="237.75" customHeight="1" x14ac:dyDescent="0.15">
      <c r="A10" s="63"/>
      <c r="B10" s="58" t="s">
        <v>266</v>
      </c>
      <c r="C10" s="59" t="s">
        <v>267</v>
      </c>
      <c r="D10" s="147" t="s">
        <v>268</v>
      </c>
      <c r="E10" s="137" t="s">
        <v>265</v>
      </c>
      <c r="F10" s="62" t="s">
        <v>269</v>
      </c>
      <c r="G10" s="137" t="s">
        <v>265</v>
      </c>
      <c r="H10" s="137" t="s">
        <v>265</v>
      </c>
      <c r="I10" s="4" t="s">
        <v>270</v>
      </c>
      <c r="J10" s="137" t="s">
        <v>265</v>
      </c>
      <c r="K10" s="137" t="s">
        <v>265</v>
      </c>
    </row>
    <row r="11" spans="1:11" ht="8.25" customHeight="1" x14ac:dyDescent="0.15">
      <c r="A11" s="63"/>
    </row>
    <row r="12" spans="1:11" ht="20.100000000000001" customHeight="1" x14ac:dyDescent="0.15">
      <c r="A12" s="55" t="s">
        <v>271</v>
      </c>
    </row>
    <row r="13" spans="1:11" ht="20.100000000000001" customHeight="1" x14ac:dyDescent="0.15">
      <c r="A13" s="63"/>
      <c r="B13" s="148" t="s">
        <v>272</v>
      </c>
      <c r="C13" s="203" t="s">
        <v>273</v>
      </c>
      <c r="D13" s="203"/>
      <c r="E13" s="148" t="s">
        <v>274</v>
      </c>
      <c r="F13" s="148" t="s">
        <v>275</v>
      </c>
      <c r="G13" s="203" t="s">
        <v>276</v>
      </c>
      <c r="H13" s="203"/>
      <c r="I13" s="203"/>
      <c r="J13" s="203" t="s">
        <v>277</v>
      </c>
      <c r="K13" s="203"/>
    </row>
    <row r="14" spans="1:11" ht="39" customHeight="1" x14ac:dyDescent="0.15">
      <c r="A14" s="63"/>
      <c r="B14" s="148" t="s">
        <v>278</v>
      </c>
      <c r="C14" s="203" t="s">
        <v>279</v>
      </c>
      <c r="D14" s="203"/>
      <c r="E14" s="148" t="s">
        <v>280</v>
      </c>
      <c r="F14" s="148" t="s">
        <v>281</v>
      </c>
      <c r="G14" s="203" t="s">
        <v>282</v>
      </c>
      <c r="H14" s="203"/>
      <c r="I14" s="203"/>
      <c r="J14" s="203" t="s">
        <v>283</v>
      </c>
      <c r="K14" s="203"/>
    </row>
    <row r="15" spans="1:11" ht="68.25" customHeight="1" x14ac:dyDescent="0.15">
      <c r="A15" s="63"/>
      <c r="B15" s="65" t="s">
        <v>284</v>
      </c>
      <c r="C15" s="197" t="s">
        <v>285</v>
      </c>
      <c r="D15" s="197"/>
      <c r="E15" s="152">
        <v>0.56640000000000001</v>
      </c>
      <c r="F15" s="147" t="s">
        <v>286</v>
      </c>
      <c r="G15" s="200" t="s">
        <v>287</v>
      </c>
      <c r="H15" s="200"/>
      <c r="I15" s="200"/>
      <c r="J15" s="199"/>
      <c r="K15" s="199"/>
    </row>
    <row r="16" spans="1:11" ht="68.25" customHeight="1" x14ac:dyDescent="0.15">
      <c r="A16" s="63"/>
      <c r="B16" s="65" t="s">
        <v>284</v>
      </c>
      <c r="C16" s="197" t="s">
        <v>288</v>
      </c>
      <c r="D16" s="197"/>
      <c r="E16" s="67">
        <f>IF(ISERROR(3.6*(100/E24)*E26),0,3.6*(100/E24)*E26)</f>
        <v>0</v>
      </c>
      <c r="F16" s="147" t="s">
        <v>286</v>
      </c>
      <c r="G16" s="200" t="s">
        <v>289</v>
      </c>
      <c r="H16" s="200"/>
      <c r="I16" s="200"/>
      <c r="J16" s="201" t="s">
        <v>290</v>
      </c>
      <c r="K16" s="202"/>
    </row>
    <row r="17" spans="1:11" ht="68.25" customHeight="1" x14ac:dyDescent="0.15">
      <c r="A17" s="63"/>
      <c r="B17" s="65" t="s">
        <v>284</v>
      </c>
      <c r="C17" s="197" t="s">
        <v>291</v>
      </c>
      <c r="D17" s="197"/>
      <c r="E17" s="67">
        <f>IF(ISERROR(E9*E25*E26/E10),0,E9*E25*E26/E10)</f>
        <v>0</v>
      </c>
      <c r="F17" s="147" t="s">
        <v>286</v>
      </c>
      <c r="G17" s="200" t="s">
        <v>292</v>
      </c>
      <c r="H17" s="200"/>
      <c r="I17" s="200"/>
      <c r="J17" s="201" t="s">
        <v>290</v>
      </c>
      <c r="K17" s="202"/>
    </row>
    <row r="18" spans="1:11" ht="123" customHeight="1" x14ac:dyDescent="0.15">
      <c r="A18" s="63"/>
      <c r="B18" s="65" t="s">
        <v>284</v>
      </c>
      <c r="C18" s="197" t="s">
        <v>293</v>
      </c>
      <c r="D18" s="197"/>
      <c r="E18" s="142" t="s">
        <v>265</v>
      </c>
      <c r="F18" s="147" t="s">
        <v>286</v>
      </c>
      <c r="G18" s="198" t="s">
        <v>294</v>
      </c>
      <c r="H18" s="198"/>
      <c r="I18" s="198"/>
      <c r="J18" s="199"/>
      <c r="K18" s="199"/>
    </row>
    <row r="19" spans="1:11" ht="54.75" customHeight="1" x14ac:dyDescent="0.15">
      <c r="A19" s="63"/>
      <c r="B19" s="65" t="s">
        <v>295</v>
      </c>
      <c r="C19" s="197" t="s">
        <v>296</v>
      </c>
      <c r="D19" s="197"/>
      <c r="E19" s="153" t="s">
        <v>265</v>
      </c>
      <c r="F19" s="147" t="s">
        <v>297</v>
      </c>
      <c r="G19" s="200" t="s">
        <v>298</v>
      </c>
      <c r="H19" s="200"/>
      <c r="I19" s="200"/>
      <c r="J19" s="201" t="s">
        <v>299</v>
      </c>
      <c r="K19" s="202"/>
    </row>
    <row r="20" spans="1:11" ht="54.75" customHeight="1" x14ac:dyDescent="0.15">
      <c r="A20" s="63"/>
      <c r="B20" s="65" t="s">
        <v>300</v>
      </c>
      <c r="C20" s="197" t="s">
        <v>301</v>
      </c>
      <c r="D20" s="197"/>
      <c r="E20" s="153" t="s">
        <v>265</v>
      </c>
      <c r="F20" s="147" t="s">
        <v>297</v>
      </c>
      <c r="G20" s="200" t="s">
        <v>298</v>
      </c>
      <c r="H20" s="200"/>
      <c r="I20" s="200"/>
      <c r="J20" s="201" t="s">
        <v>299</v>
      </c>
      <c r="K20" s="202"/>
    </row>
    <row r="21" spans="1:11" ht="54.75" customHeight="1" x14ac:dyDescent="0.15">
      <c r="A21" s="63"/>
      <c r="B21" s="65" t="s">
        <v>302</v>
      </c>
      <c r="C21" s="197" t="s">
        <v>303</v>
      </c>
      <c r="D21" s="197"/>
      <c r="E21" s="153" t="s">
        <v>265</v>
      </c>
      <c r="F21" s="93" t="s">
        <v>265</v>
      </c>
      <c r="G21" s="200" t="s">
        <v>304</v>
      </c>
      <c r="H21" s="200"/>
      <c r="I21" s="200"/>
      <c r="J21" s="201" t="s">
        <v>299</v>
      </c>
      <c r="K21" s="202"/>
    </row>
    <row r="22" spans="1:11" ht="54.75" customHeight="1" x14ac:dyDescent="0.15">
      <c r="A22" s="63"/>
      <c r="B22" s="65" t="s">
        <v>305</v>
      </c>
      <c r="C22" s="197" t="s">
        <v>306</v>
      </c>
      <c r="D22" s="197"/>
      <c r="E22" s="153" t="s">
        <v>265</v>
      </c>
      <c r="F22" s="93" t="s">
        <v>265</v>
      </c>
      <c r="G22" s="200" t="s">
        <v>298</v>
      </c>
      <c r="H22" s="200"/>
      <c r="I22" s="200"/>
      <c r="J22" s="201" t="s">
        <v>299</v>
      </c>
      <c r="K22" s="202"/>
    </row>
    <row r="23" spans="1:11" ht="54.75" customHeight="1" x14ac:dyDescent="0.15">
      <c r="A23" s="63"/>
      <c r="B23" s="65" t="s">
        <v>307</v>
      </c>
      <c r="C23" s="197" t="s">
        <v>308</v>
      </c>
      <c r="D23" s="197"/>
      <c r="E23" s="153" t="s">
        <v>265</v>
      </c>
      <c r="F23" s="93" t="s">
        <v>265</v>
      </c>
      <c r="G23" s="198" t="s">
        <v>309</v>
      </c>
      <c r="H23" s="198"/>
      <c r="I23" s="198"/>
      <c r="J23" s="199"/>
      <c r="K23" s="199"/>
    </row>
    <row r="24" spans="1:11" ht="54.75" customHeight="1" x14ac:dyDescent="0.15">
      <c r="A24" s="63"/>
      <c r="B24" s="65" t="s">
        <v>310</v>
      </c>
      <c r="C24" s="197" t="s">
        <v>311</v>
      </c>
      <c r="D24" s="197"/>
      <c r="E24" s="142" t="s">
        <v>265</v>
      </c>
      <c r="F24" s="68" t="s">
        <v>312</v>
      </c>
      <c r="G24" s="198" t="s">
        <v>313</v>
      </c>
      <c r="H24" s="198"/>
      <c r="I24" s="198"/>
      <c r="J24" s="199"/>
      <c r="K24" s="199"/>
    </row>
    <row r="25" spans="1:11" ht="92.25" customHeight="1" x14ac:dyDescent="0.15">
      <c r="A25" s="63"/>
      <c r="B25" s="65" t="s">
        <v>314</v>
      </c>
      <c r="C25" s="197" t="s">
        <v>315</v>
      </c>
      <c r="D25" s="197"/>
      <c r="E25" s="142" t="s">
        <v>265</v>
      </c>
      <c r="F25" s="68" t="s">
        <v>316</v>
      </c>
      <c r="G25" s="198" t="s">
        <v>317</v>
      </c>
      <c r="H25" s="198"/>
      <c r="I25" s="198"/>
      <c r="J25" s="199"/>
      <c r="K25" s="199"/>
    </row>
    <row r="26" spans="1:11" ht="92.25" customHeight="1" x14ac:dyDescent="0.15">
      <c r="A26" s="63"/>
      <c r="B26" s="65" t="s">
        <v>318</v>
      </c>
      <c r="C26" s="197" t="s">
        <v>319</v>
      </c>
      <c r="D26" s="197"/>
      <c r="E26" s="143" t="s">
        <v>265</v>
      </c>
      <c r="F26" s="68" t="s">
        <v>320</v>
      </c>
      <c r="G26" s="198" t="s">
        <v>321</v>
      </c>
      <c r="H26" s="198"/>
      <c r="I26" s="198"/>
      <c r="J26" s="199"/>
      <c r="K26" s="199"/>
    </row>
    <row r="27" spans="1:11" ht="6.75" customHeight="1" x14ac:dyDescent="0.15">
      <c r="A27" s="63"/>
    </row>
    <row r="28" spans="1:11" ht="18.75" customHeight="1" x14ac:dyDescent="0.15">
      <c r="A28" s="69" t="s">
        <v>322</v>
      </c>
      <c r="B28" s="69"/>
    </row>
    <row r="29" spans="1:11" ht="17.25" thickBot="1" x14ac:dyDescent="0.2">
      <c r="B29" s="193" t="s">
        <v>323</v>
      </c>
      <c r="C29" s="194"/>
      <c r="D29" s="70" t="s">
        <v>281</v>
      </c>
    </row>
    <row r="30" spans="1:11" ht="19.5" thickBot="1" x14ac:dyDescent="0.2">
      <c r="B30" s="195">
        <f>ROUNDDOWN('AM3_MPS(calc_process)'!G6,0)</f>
        <v>314</v>
      </c>
      <c r="C30" s="196"/>
      <c r="D30" s="71" t="s">
        <v>324</v>
      </c>
    </row>
    <row r="31" spans="1:11" ht="20.100000000000001" customHeight="1" x14ac:dyDescent="0.15">
      <c r="B31" s="72"/>
      <c r="C31" s="72"/>
      <c r="F31" s="73"/>
      <c r="G31" s="73"/>
    </row>
    <row r="32" spans="1:11" ht="18.75" customHeight="1" x14ac:dyDescent="0.15">
      <c r="A32" s="55" t="s">
        <v>325</v>
      </c>
    </row>
    <row r="33" spans="2:10" ht="18" customHeight="1" x14ac:dyDescent="0.15">
      <c r="B33" s="74" t="s">
        <v>326</v>
      </c>
      <c r="C33" s="121" t="s">
        <v>327</v>
      </c>
      <c r="D33" s="122"/>
      <c r="E33" s="122"/>
      <c r="F33" s="122"/>
      <c r="G33" s="122"/>
      <c r="H33" s="122"/>
      <c r="I33" s="122"/>
      <c r="J33" s="123"/>
    </row>
    <row r="34" spans="2:10" ht="18" customHeight="1" x14ac:dyDescent="0.15">
      <c r="B34" s="74" t="s">
        <v>328</v>
      </c>
      <c r="C34" s="121" t="s">
        <v>329</v>
      </c>
      <c r="D34" s="122"/>
      <c r="E34" s="122"/>
      <c r="F34" s="122"/>
      <c r="G34" s="122"/>
      <c r="H34" s="122"/>
      <c r="I34" s="122"/>
      <c r="J34" s="123"/>
    </row>
    <row r="35" spans="2:10" ht="18" customHeight="1" x14ac:dyDescent="0.15">
      <c r="B35" s="74" t="s">
        <v>330</v>
      </c>
      <c r="C35" s="121" t="s">
        <v>331</v>
      </c>
      <c r="D35" s="122"/>
      <c r="E35" s="122"/>
      <c r="F35" s="122"/>
      <c r="G35" s="122"/>
      <c r="H35" s="122"/>
      <c r="I35" s="122"/>
      <c r="J35" s="123"/>
    </row>
  </sheetData>
  <sheetProtection algorithmName="SHA-512" hashValue="g8NbEzRjzbxnWb22YxPyIHoTGT3Hmj8Ydhk5M/2q8EBs1fw2GEGVhgwBwtULp0nVWcDWwgUSq5SqvQYOuR7TxQ==" saltValue="GLHy30vOMQHTY54RhcwP8w==" spinCount="100000" sheet="1" objects="1" scenarios="1" formatCells="0" formatRows="0"/>
  <mergeCells count="44">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22:D22"/>
    <mergeCell ref="G22:I22"/>
    <mergeCell ref="J22:K22"/>
    <mergeCell ref="C23:D23"/>
    <mergeCell ref="G23:I23"/>
    <mergeCell ref="J23:K23"/>
    <mergeCell ref="C24:D24"/>
    <mergeCell ref="G24:I24"/>
    <mergeCell ref="J24:K24"/>
    <mergeCell ref="B29:C29"/>
    <mergeCell ref="B30:C30"/>
    <mergeCell ref="C25:D25"/>
    <mergeCell ref="G25:I25"/>
    <mergeCell ref="J25:K25"/>
    <mergeCell ref="C26:D26"/>
    <mergeCell ref="G26:I26"/>
    <mergeCell ref="J26:K26"/>
  </mergeCells>
  <phoneticPr fontId="3"/>
  <dataValidations count="1">
    <dataValidation type="list" allowBlank="1" showInputMessage="1" showErrorMessage="1" sqref="E18">
      <formula1>"0.8,0.46"</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rowBreaks count="2" manualBreakCount="2">
    <brk id="11" max="10" man="1"/>
    <brk id="3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x14ac:dyDescent="0.15">
      <c r="I1" s="2" t="str">
        <f>'AM6_MPS(input)'!K1</f>
        <v>Monitoring Spreadsheet: JCM_TH_AM006_ver01.0</v>
      </c>
    </row>
    <row r="2" spans="1:9" x14ac:dyDescent="0.15">
      <c r="I2" s="2" t="str">
        <f>'AM6_MPS(input)'!K2</f>
        <v>Reference Number: TH003</v>
      </c>
    </row>
    <row r="3" spans="1:9" ht="27.75" customHeight="1" x14ac:dyDescent="0.15">
      <c r="A3" s="211" t="s">
        <v>144</v>
      </c>
      <c r="B3" s="211"/>
      <c r="C3" s="211"/>
      <c r="D3" s="211"/>
      <c r="E3" s="211"/>
      <c r="F3" s="211"/>
      <c r="G3" s="211"/>
      <c r="H3" s="211"/>
      <c r="I3" s="211"/>
    </row>
    <row r="4" spans="1:9" ht="11.25" customHeight="1" x14ac:dyDescent="0.15"/>
    <row r="5" spans="1:9" ht="18.75" customHeight="1" thickBot="1" x14ac:dyDescent="0.2">
      <c r="A5" s="22" t="s">
        <v>10</v>
      </c>
      <c r="B5" s="13"/>
      <c r="C5" s="13"/>
      <c r="D5" s="13"/>
      <c r="E5" s="12"/>
      <c r="F5" s="14" t="s">
        <v>11</v>
      </c>
      <c r="G5" s="45" t="s">
        <v>12</v>
      </c>
      <c r="H5" s="14" t="s">
        <v>13</v>
      </c>
      <c r="I5" s="15" t="s">
        <v>14</v>
      </c>
    </row>
    <row r="6" spans="1:9" ht="18.75" customHeight="1" thickBot="1" x14ac:dyDescent="0.2">
      <c r="A6" s="23"/>
      <c r="B6" s="16" t="s">
        <v>153</v>
      </c>
      <c r="C6" s="16"/>
      <c r="D6" s="16"/>
      <c r="E6" s="16"/>
      <c r="F6" s="42" t="s">
        <v>16</v>
      </c>
      <c r="G6" s="49">
        <f>G8-G11</f>
        <v>3430.2087769048994</v>
      </c>
      <c r="H6" s="43" t="s">
        <v>154</v>
      </c>
      <c r="I6" s="18" t="s">
        <v>155</v>
      </c>
    </row>
    <row r="7" spans="1:9" ht="18.75" customHeight="1" thickBot="1" x14ac:dyDescent="0.2">
      <c r="A7" s="22" t="s">
        <v>52</v>
      </c>
      <c r="B7" s="12"/>
      <c r="C7" s="13"/>
      <c r="D7" s="14"/>
      <c r="E7" s="14"/>
      <c r="F7" s="14"/>
      <c r="G7" s="46"/>
      <c r="H7" s="12"/>
      <c r="I7" s="14"/>
    </row>
    <row r="8" spans="1:9" ht="18.75" customHeight="1" thickBot="1" x14ac:dyDescent="0.2">
      <c r="A8" s="24"/>
      <c r="B8" s="27" t="s">
        <v>156</v>
      </c>
      <c r="C8" s="16"/>
      <c r="D8" s="16"/>
      <c r="E8" s="16"/>
      <c r="F8" s="42" t="s">
        <v>16</v>
      </c>
      <c r="G8" s="47">
        <f>G9</f>
        <v>3870.6414169048994</v>
      </c>
      <c r="H8" s="43" t="s">
        <v>154</v>
      </c>
      <c r="I8" s="17" t="s">
        <v>157</v>
      </c>
    </row>
    <row r="9" spans="1:9" ht="18.75" customHeight="1" x14ac:dyDescent="0.15">
      <c r="A9" s="23"/>
      <c r="B9" s="26"/>
      <c r="C9" s="19" t="s">
        <v>156</v>
      </c>
      <c r="D9" s="19"/>
      <c r="E9" s="19"/>
      <c r="F9" s="17" t="s">
        <v>16</v>
      </c>
      <c r="G9" s="48">
        <f>'AM6_MPS(input_separate)'!Q28</f>
        <v>3870.6414169048994</v>
      </c>
      <c r="H9" s="17" t="s">
        <v>154</v>
      </c>
      <c r="I9" s="17" t="s">
        <v>157</v>
      </c>
    </row>
    <row r="10" spans="1:9" ht="18.75" customHeight="1" thickBot="1" x14ac:dyDescent="0.2">
      <c r="A10" s="22" t="s">
        <v>53</v>
      </c>
      <c r="B10" s="13"/>
      <c r="C10" s="13"/>
      <c r="D10" s="13"/>
      <c r="E10" s="12"/>
      <c r="F10" s="14"/>
      <c r="G10" s="22"/>
      <c r="H10" s="12"/>
      <c r="I10" s="14"/>
    </row>
    <row r="11" spans="1:9" ht="18.75" customHeight="1" thickBot="1" x14ac:dyDescent="0.2">
      <c r="A11" s="24"/>
      <c r="B11" s="25" t="s">
        <v>158</v>
      </c>
      <c r="C11" s="20"/>
      <c r="D11" s="20"/>
      <c r="E11" s="20"/>
      <c r="F11" s="42" t="s">
        <v>16</v>
      </c>
      <c r="G11" s="47">
        <f>G12</f>
        <v>440.43264000000005</v>
      </c>
      <c r="H11" s="44" t="s">
        <v>159</v>
      </c>
      <c r="I11" s="21" t="s">
        <v>160</v>
      </c>
    </row>
    <row r="12" spans="1:9" ht="18.75" customHeight="1" x14ac:dyDescent="0.15">
      <c r="A12" s="23"/>
      <c r="B12" s="26"/>
      <c r="C12" s="19" t="s">
        <v>161</v>
      </c>
      <c r="D12" s="19"/>
      <c r="E12" s="19"/>
      <c r="F12" s="21" t="s">
        <v>16</v>
      </c>
      <c r="G12" s="48">
        <f>'AM6_MPS(input_separate)'!K55</f>
        <v>440.43264000000005</v>
      </c>
      <c r="H12" s="21" t="s">
        <v>159</v>
      </c>
      <c r="I12" s="21" t="s">
        <v>160</v>
      </c>
    </row>
    <row r="13" spans="1:9" x14ac:dyDescent="0.15">
      <c r="A13" s="7"/>
      <c r="B13" s="7"/>
      <c r="C13" s="7"/>
      <c r="D13" s="7"/>
      <c r="E13" s="7"/>
      <c r="F13" s="8"/>
      <c r="G13" s="9"/>
      <c r="H13" s="9"/>
      <c r="I13" s="33"/>
    </row>
    <row r="14" spans="1:9" ht="21.75" customHeight="1" x14ac:dyDescent="0.15">
      <c r="E14" s="7" t="s">
        <v>18</v>
      </c>
      <c r="F14" s="5"/>
    </row>
    <row r="15" spans="1:9" ht="28.5" x14ac:dyDescent="0.15">
      <c r="E15" s="238" t="s">
        <v>125</v>
      </c>
      <c r="F15" s="29" t="s">
        <v>99</v>
      </c>
      <c r="G15" s="37" t="s">
        <v>100</v>
      </c>
      <c r="H15" s="38" t="s">
        <v>162</v>
      </c>
    </row>
    <row r="16" spans="1:9" ht="21.75" customHeight="1" x14ac:dyDescent="0.15">
      <c r="E16" s="238"/>
      <c r="F16" s="28" t="s">
        <v>101</v>
      </c>
      <c r="G16" s="39">
        <v>1000</v>
      </c>
      <c r="H16" s="40">
        <v>80</v>
      </c>
    </row>
    <row r="17" spans="5:8" ht="21.75" customHeight="1" x14ac:dyDescent="0.15">
      <c r="E17" s="238"/>
      <c r="F17" s="28" t="s">
        <v>102</v>
      </c>
      <c r="G17" s="39">
        <v>10000</v>
      </c>
      <c r="H17" s="40">
        <v>40</v>
      </c>
    </row>
    <row r="18" spans="5:8" ht="21.75" customHeight="1" x14ac:dyDescent="0.15">
      <c r="E18" s="30"/>
      <c r="F18" s="31"/>
      <c r="G18" s="32"/>
      <c r="H18" s="33"/>
    </row>
    <row r="19" spans="5:8" ht="30" customHeight="1" x14ac:dyDescent="0.15">
      <c r="E19" s="238" t="s">
        <v>124</v>
      </c>
      <c r="F19" s="239"/>
      <c r="G19" s="41">
        <v>1200</v>
      </c>
      <c r="H19" s="34" t="s">
        <v>126</v>
      </c>
    </row>
    <row r="20" spans="5:8" ht="21.75" customHeight="1" x14ac:dyDescent="0.15">
      <c r="E20" s="10"/>
      <c r="F20" s="10"/>
      <c r="G20" s="7"/>
      <c r="H20" s="7"/>
    </row>
  </sheetData>
  <sheetProtection password="C763" sheet="1" objects="1" scenarios="1"/>
  <mergeCells count="3">
    <mergeCell ref="A3:I3"/>
    <mergeCell ref="E15:E17"/>
    <mergeCell ref="E19:F19"/>
  </mergeCells>
  <phoneticPr fontId="3"/>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2"/>
  <sheetViews>
    <sheetView showGridLines="0" view="pageBreakPreview" topLeftCell="B1" zoomScale="80" zoomScaleNormal="80" zoomScaleSheetLayoutView="80" workbookViewId="0">
      <selection activeCell="B1" sqref="B1"/>
    </sheetView>
  </sheetViews>
  <sheetFormatPr defaultColWidth="9" defaultRowHeight="13.5" x14ac:dyDescent="0.15"/>
  <cols>
    <col min="1" max="1" width="3.625" style="111" customWidth="1"/>
    <col min="2" max="2" width="36.375" style="111" customWidth="1"/>
    <col min="3" max="3" width="49.125" style="111" customWidth="1"/>
    <col min="4" max="16384" width="9" style="111"/>
  </cols>
  <sheetData>
    <row r="1" spans="1:3" ht="18" customHeight="1" x14ac:dyDescent="0.15">
      <c r="C1" s="77" t="str">
        <f>'AM6_MPS(input)'!K1</f>
        <v>Monitoring Spreadsheet: JCM_TH_AM006_ver01.0</v>
      </c>
    </row>
    <row r="2" spans="1:3" ht="18" customHeight="1" x14ac:dyDescent="0.15">
      <c r="C2" s="77" t="str">
        <f>'AM6_MPS(input)'!K2</f>
        <v>Reference Number: TH003</v>
      </c>
    </row>
    <row r="3" spans="1:3" ht="24.75" customHeight="1" x14ac:dyDescent="0.15">
      <c r="A3" s="212" t="s">
        <v>163</v>
      </c>
      <c r="B3" s="212"/>
      <c r="C3" s="212"/>
    </row>
    <row r="5" spans="1:3" ht="21" customHeight="1" x14ac:dyDescent="0.15">
      <c r="B5" s="112" t="s">
        <v>164</v>
      </c>
      <c r="C5" s="112" t="s">
        <v>165</v>
      </c>
    </row>
    <row r="6" spans="1:3" ht="54.75" customHeight="1" x14ac:dyDescent="0.15">
      <c r="B6" s="113" t="s">
        <v>193</v>
      </c>
      <c r="C6" s="113" t="s">
        <v>194</v>
      </c>
    </row>
    <row r="7" spans="1:3" ht="54.75" customHeight="1" x14ac:dyDescent="0.15">
      <c r="B7" s="113" t="s">
        <v>195</v>
      </c>
      <c r="C7" s="113" t="s">
        <v>247</v>
      </c>
    </row>
    <row r="8" spans="1:3" ht="54.75" customHeight="1" x14ac:dyDescent="0.15">
      <c r="B8" s="113" t="s">
        <v>196</v>
      </c>
      <c r="C8" s="113" t="s">
        <v>248</v>
      </c>
    </row>
    <row r="9" spans="1:3" ht="54.75" customHeight="1" x14ac:dyDescent="0.15">
      <c r="B9" s="113" t="s">
        <v>244</v>
      </c>
      <c r="C9" s="113" t="s">
        <v>245</v>
      </c>
    </row>
    <row r="10" spans="1:3" ht="54.75" customHeight="1" x14ac:dyDescent="0.15">
      <c r="B10" s="113"/>
      <c r="C10" s="113"/>
    </row>
    <row r="11" spans="1:3" ht="54.75" customHeight="1" x14ac:dyDescent="0.15">
      <c r="B11" s="113"/>
      <c r="C11" s="113"/>
    </row>
    <row r="12" spans="1:3" ht="54.75" customHeight="1" x14ac:dyDescent="0.15">
      <c r="B12" s="113"/>
      <c r="C12" s="113"/>
    </row>
  </sheetData>
  <sheetProtection password="C76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6"/>
  <sheetViews>
    <sheetView showGridLines="0" view="pageBreakPreview" zoomScale="70" zoomScaleNormal="60" zoomScaleSheetLayoutView="70" workbookViewId="0"/>
  </sheetViews>
  <sheetFormatPr defaultColWidth="9" defaultRowHeight="14.25" x14ac:dyDescent="0.15"/>
  <cols>
    <col min="1" max="1" width="2.625" style="50" customWidth="1"/>
    <col min="2" max="3" width="11.625" style="50" customWidth="1"/>
    <col min="4" max="4" width="12.375" style="50" customWidth="1"/>
    <col min="5" max="5" width="26.625" style="50" customWidth="1"/>
    <col min="6" max="7" width="10.625" style="50" customWidth="1"/>
    <col min="8" max="8" width="11.625" style="50" customWidth="1"/>
    <col min="9" max="9" width="11.375" style="50" customWidth="1"/>
    <col min="10" max="10" width="60.625" style="50" customWidth="1"/>
    <col min="11" max="11" width="12.625" style="50" customWidth="1"/>
    <col min="12" max="12" width="11.375" style="50" customWidth="1"/>
    <col min="13" max="16384" width="9" style="50"/>
  </cols>
  <sheetData>
    <row r="1" spans="1:12" ht="18" customHeight="1" x14ac:dyDescent="0.15">
      <c r="L1" s="51" t="str">
        <f>'AM6_MPS(input)'!K1</f>
        <v>Monitoring Spreadsheet: JCM_TH_AM006_ver01.0</v>
      </c>
    </row>
    <row r="2" spans="1:12" ht="18" customHeight="1" x14ac:dyDescent="0.15">
      <c r="L2" s="51" t="str">
        <f>'AM6_MPS(input)'!K2</f>
        <v>Reference Number: TH003</v>
      </c>
    </row>
    <row r="3" spans="1:12" ht="27.75" customHeight="1" x14ac:dyDescent="0.15">
      <c r="A3" s="52" t="s">
        <v>166</v>
      </c>
      <c r="B3" s="52"/>
      <c r="C3" s="53"/>
      <c r="D3" s="53"/>
      <c r="E3" s="53"/>
      <c r="F3" s="53"/>
      <c r="G3" s="53"/>
      <c r="H3" s="53"/>
      <c r="I3" s="53"/>
      <c r="J3" s="53"/>
      <c r="K3" s="53"/>
      <c r="L3" s="54"/>
    </row>
    <row r="5" spans="1:12" ht="18.75" customHeight="1" x14ac:dyDescent="0.15">
      <c r="A5" s="55" t="s">
        <v>168</v>
      </c>
      <c r="B5" s="55"/>
      <c r="C5" s="55"/>
    </row>
    <row r="6" spans="1:12" ht="18.75" customHeight="1" x14ac:dyDescent="0.15">
      <c r="A6" s="55"/>
      <c r="B6" s="56" t="s">
        <v>54</v>
      </c>
      <c r="C6" s="56" t="s">
        <v>55</v>
      </c>
      <c r="D6" s="56" t="s">
        <v>56</v>
      </c>
      <c r="E6" s="56" t="s">
        <v>57</v>
      </c>
      <c r="F6" s="56" t="s">
        <v>58</v>
      </c>
      <c r="G6" s="56" t="s">
        <v>59</v>
      </c>
      <c r="H6" s="56" t="s">
        <v>60</v>
      </c>
      <c r="I6" s="56" t="s">
        <v>61</v>
      </c>
      <c r="J6" s="56" t="s">
        <v>62</v>
      </c>
      <c r="K6" s="56" t="s">
        <v>63</v>
      </c>
      <c r="L6" s="56" t="s">
        <v>174</v>
      </c>
    </row>
    <row r="7" spans="1:12" s="57" customFormat="1" ht="39" customHeight="1" x14ac:dyDescent="0.15">
      <c r="B7" s="56" t="s">
        <v>173</v>
      </c>
      <c r="C7" s="56" t="s">
        <v>64</v>
      </c>
      <c r="D7" s="56" t="s">
        <v>65</v>
      </c>
      <c r="E7" s="56" t="s">
        <v>66</v>
      </c>
      <c r="F7" s="56" t="s">
        <v>177</v>
      </c>
      <c r="G7" s="56" t="s">
        <v>68</v>
      </c>
      <c r="H7" s="56" t="s">
        <v>69</v>
      </c>
      <c r="I7" s="56" t="s">
        <v>70</v>
      </c>
      <c r="J7" s="56" t="s">
        <v>71</v>
      </c>
      <c r="K7" s="56" t="s">
        <v>72</v>
      </c>
      <c r="L7" s="56" t="s">
        <v>73</v>
      </c>
    </row>
    <row r="8" spans="1:12" ht="270" customHeight="1" x14ac:dyDescent="0.15">
      <c r="B8" s="137"/>
      <c r="C8" s="58" t="s">
        <v>0</v>
      </c>
      <c r="D8" s="59" t="s">
        <v>118</v>
      </c>
      <c r="E8" s="120" t="s">
        <v>186</v>
      </c>
      <c r="F8" s="61" t="s">
        <v>46</v>
      </c>
      <c r="G8" s="62" t="s">
        <v>88</v>
      </c>
      <c r="H8" s="3" t="s">
        <v>21</v>
      </c>
      <c r="I8" s="3" t="s">
        <v>22</v>
      </c>
      <c r="J8" s="4" t="s">
        <v>246</v>
      </c>
      <c r="K8" s="4" t="s">
        <v>23</v>
      </c>
      <c r="L8" s="4" t="s">
        <v>191</v>
      </c>
    </row>
    <row r="9" spans="1:12" ht="65.45" customHeight="1" x14ac:dyDescent="0.15">
      <c r="A9" s="63"/>
      <c r="B9" s="137"/>
      <c r="C9" s="58" t="s">
        <v>24</v>
      </c>
      <c r="D9" s="59" t="s">
        <v>146</v>
      </c>
      <c r="E9" s="64" t="s">
        <v>48</v>
      </c>
      <c r="F9" s="137" t="s">
        <v>242</v>
      </c>
      <c r="G9" s="64" t="s">
        <v>25</v>
      </c>
      <c r="H9" s="137" t="s">
        <v>46</v>
      </c>
      <c r="I9" s="137" t="s">
        <v>46</v>
      </c>
      <c r="J9" s="4" t="s">
        <v>26</v>
      </c>
      <c r="K9" s="137" t="s">
        <v>46</v>
      </c>
      <c r="L9" s="137" t="s">
        <v>46</v>
      </c>
    </row>
    <row r="10" spans="1:12" ht="270" customHeight="1" x14ac:dyDescent="0.15">
      <c r="A10" s="63"/>
      <c r="B10" s="137"/>
      <c r="C10" s="58" t="s">
        <v>105</v>
      </c>
      <c r="D10" s="59" t="s">
        <v>20</v>
      </c>
      <c r="E10" s="64" t="s">
        <v>49</v>
      </c>
      <c r="F10" s="137" t="s">
        <v>242</v>
      </c>
      <c r="G10" s="62" t="s">
        <v>17</v>
      </c>
      <c r="H10" s="137" t="s">
        <v>46</v>
      </c>
      <c r="I10" s="137" t="s">
        <v>46</v>
      </c>
      <c r="J10" s="4" t="s">
        <v>142</v>
      </c>
      <c r="K10" s="137" t="s">
        <v>46</v>
      </c>
      <c r="L10" s="137" t="s">
        <v>46</v>
      </c>
    </row>
    <row r="11" spans="1:12" ht="8.25" customHeight="1" x14ac:dyDescent="0.15">
      <c r="A11" s="63"/>
      <c r="B11" s="63"/>
      <c r="F11" s="138"/>
    </row>
    <row r="12" spans="1:12" ht="20.100000000000001" customHeight="1" x14ac:dyDescent="0.15">
      <c r="A12" s="55" t="s">
        <v>169</v>
      </c>
      <c r="B12" s="55"/>
    </row>
    <row r="13" spans="1:12" ht="20.100000000000001" customHeight="1" x14ac:dyDescent="0.15">
      <c r="A13" s="63"/>
      <c r="B13" s="223" t="s">
        <v>54</v>
      </c>
      <c r="C13" s="224"/>
      <c r="D13" s="203" t="s">
        <v>55</v>
      </c>
      <c r="E13" s="203"/>
      <c r="F13" s="56" t="s">
        <v>56</v>
      </c>
      <c r="G13" s="56" t="s">
        <v>57</v>
      </c>
      <c r="H13" s="203" t="s">
        <v>58</v>
      </c>
      <c r="I13" s="203"/>
      <c r="J13" s="203"/>
      <c r="K13" s="203" t="s">
        <v>59</v>
      </c>
      <c r="L13" s="203"/>
    </row>
    <row r="14" spans="1:12" ht="39" customHeight="1" x14ac:dyDescent="0.15">
      <c r="A14" s="63"/>
      <c r="B14" s="223" t="s">
        <v>65</v>
      </c>
      <c r="C14" s="224"/>
      <c r="D14" s="203" t="s">
        <v>66</v>
      </c>
      <c r="E14" s="203"/>
      <c r="F14" s="56" t="s">
        <v>67</v>
      </c>
      <c r="G14" s="56" t="s">
        <v>68</v>
      </c>
      <c r="H14" s="203" t="s">
        <v>70</v>
      </c>
      <c r="I14" s="203"/>
      <c r="J14" s="203"/>
      <c r="K14" s="203" t="s">
        <v>73</v>
      </c>
      <c r="L14" s="203"/>
    </row>
    <row r="15" spans="1:12" ht="68.25" customHeight="1" x14ac:dyDescent="0.15">
      <c r="A15" s="63"/>
      <c r="B15" s="220" t="s">
        <v>89</v>
      </c>
      <c r="C15" s="221"/>
      <c r="D15" s="197" t="s">
        <v>4</v>
      </c>
      <c r="E15" s="197"/>
      <c r="F15" s="114">
        <f>'AM6_MPS(input)'!E15</f>
        <v>0.56640000000000001</v>
      </c>
      <c r="G15" s="64" t="s">
        <v>5</v>
      </c>
      <c r="H15" s="222" t="str">
        <f>'AM6_MPS(input)'!G15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222"/>
      <c r="J15" s="222"/>
      <c r="K15" s="240" t="str">
        <f>IF('AM6_MPS(input)'!J15&gt;0,'AM6_MPS(input)'!J15,"")</f>
        <v/>
      </c>
      <c r="L15" s="240"/>
    </row>
    <row r="16" spans="1:12" ht="67.5" customHeight="1" x14ac:dyDescent="0.15">
      <c r="A16" s="63"/>
      <c r="B16" s="220" t="s">
        <v>3</v>
      </c>
      <c r="C16" s="221"/>
      <c r="D16" s="229" t="s">
        <v>50</v>
      </c>
      <c r="E16" s="230"/>
      <c r="F16" s="66">
        <f>IF(ISERROR(3.6*(100/F25)*F27),0,3.6*(100/F25)*F27)</f>
        <v>0</v>
      </c>
      <c r="G16" s="64" t="s">
        <v>5</v>
      </c>
      <c r="H16" s="222" t="str">
        <f>'AM6_MPS(input)'!G16</f>
        <v>Power generation efficiency obtained from manufacturer's specification</v>
      </c>
      <c r="I16" s="222"/>
      <c r="J16" s="222"/>
      <c r="K16" s="240" t="str">
        <f>IF('AM6_MPS(input)'!J16&gt;0,'AM6_MPS(input)'!J16,"")</f>
        <v>Calculated</v>
      </c>
      <c r="L16" s="240"/>
    </row>
    <row r="17" spans="1:12" ht="67.5" customHeight="1" x14ac:dyDescent="0.15">
      <c r="A17" s="63"/>
      <c r="B17" s="220" t="s">
        <v>3</v>
      </c>
      <c r="C17" s="221"/>
      <c r="D17" s="197" t="s">
        <v>27</v>
      </c>
      <c r="E17" s="197"/>
      <c r="F17" s="67">
        <f>IF(ISERROR(F9*F26*F27/F10),0,F9*F26*F27/F10)</f>
        <v>0</v>
      </c>
      <c r="G17" s="64" t="s">
        <v>5</v>
      </c>
      <c r="H17" s="222" t="str">
        <f>'AM6_MPS(input)'!G17</f>
        <v>The power generation efficiency calculated from monitored data of the amount of fuel input for power generation and the amount of electricity generated.</v>
      </c>
      <c r="I17" s="222"/>
      <c r="J17" s="222"/>
      <c r="K17" s="240" t="str">
        <f>IF('AM6_MPS(input)'!J17&gt;0,'AM6_MPS(input)'!J17,"")</f>
        <v>Calculated</v>
      </c>
      <c r="L17" s="240"/>
    </row>
    <row r="18" spans="1:12" ht="135" customHeight="1" x14ac:dyDescent="0.15">
      <c r="A18" s="63"/>
      <c r="B18" s="220" t="s">
        <v>3</v>
      </c>
      <c r="C18" s="221"/>
      <c r="D18" s="197" t="s">
        <v>139</v>
      </c>
      <c r="E18" s="197"/>
      <c r="F18" s="114" t="str">
        <f>'AM6_MPS(input)'!E18</f>
        <v>-</v>
      </c>
      <c r="G18" s="64" t="s">
        <v>5</v>
      </c>
      <c r="H18" s="222" t="str">
        <f>'AM6_MPS(input)'!G18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222"/>
      <c r="J18" s="222"/>
      <c r="K18" s="240" t="str">
        <f>IF('AM6_MPS(input)'!J18&gt;0,'AM6_MPS(input)'!J18,"")</f>
        <v xml:space="preserve">
</v>
      </c>
      <c r="L18" s="240"/>
    </row>
    <row r="19" spans="1:12" ht="67.5" customHeight="1" x14ac:dyDescent="0.15">
      <c r="A19" s="63"/>
      <c r="B19" s="220" t="s">
        <v>148</v>
      </c>
      <c r="C19" s="221"/>
      <c r="D19" s="197" t="s">
        <v>107</v>
      </c>
      <c r="E19" s="197"/>
      <c r="F19" s="139" t="str">
        <f>'AM6_MPS(input)'!E19</f>
        <v>-</v>
      </c>
      <c r="G19" s="68" t="s">
        <v>104</v>
      </c>
      <c r="H19" s="222" t="str">
        <f>'AM6_MPS(input)'!G19</f>
        <v>Design document of the cleanroom.</v>
      </c>
      <c r="I19" s="222"/>
      <c r="J19" s="222"/>
      <c r="K19" s="240" t="str">
        <f>IF('AM6_MPS(input)'!J19&gt;0,'AM6_MPS(input)'!J19,"")</f>
        <v>Calculated</v>
      </c>
      <c r="L19" s="240"/>
    </row>
    <row r="20" spans="1:12" ht="67.5" customHeight="1" x14ac:dyDescent="0.15">
      <c r="A20" s="63"/>
      <c r="B20" s="220" t="s">
        <v>149</v>
      </c>
      <c r="C20" s="221"/>
      <c r="D20" s="197" t="s">
        <v>106</v>
      </c>
      <c r="E20" s="197"/>
      <c r="F20" s="139" t="str">
        <f>'AM6_MPS(input)'!E20</f>
        <v>-</v>
      </c>
      <c r="G20" s="68" t="s">
        <v>104</v>
      </c>
      <c r="H20" s="222" t="str">
        <f>'AM6_MPS(input)'!G20</f>
        <v>Design document or specification document of the displacement ventilation air conditioning unit.</v>
      </c>
      <c r="I20" s="222"/>
      <c r="J20" s="222"/>
      <c r="K20" s="240" t="str">
        <f>IF('AM6_MPS(input)'!J20&gt;0,'AM6_MPS(input)'!J20,"")</f>
        <v>Input on "MPS (input_separate)"</v>
      </c>
      <c r="L20" s="240"/>
    </row>
    <row r="21" spans="1:12" ht="67.5" customHeight="1" x14ac:dyDescent="0.15">
      <c r="A21" s="63"/>
      <c r="B21" s="220" t="s">
        <v>150</v>
      </c>
      <c r="C21" s="221"/>
      <c r="D21" s="197" t="s">
        <v>112</v>
      </c>
      <c r="E21" s="197"/>
      <c r="F21" s="115">
        <f>'AM6_MPS(input)'!E21</f>
        <v>1200</v>
      </c>
      <c r="G21" s="68" t="s">
        <v>111</v>
      </c>
      <c r="H21" s="222" t="str">
        <f>'AM6_MPS(input)'!G21</f>
        <v>Hearing survey with manufacturer of mixing ventilation air conditioning unit.</v>
      </c>
      <c r="I21" s="222"/>
      <c r="J21" s="222"/>
      <c r="K21" s="240" t="str">
        <f>IF('AM6_MPS(input)'!J21&gt;0,'AM6_MPS(input)'!J21,"")</f>
        <v>Default value</v>
      </c>
      <c r="L21" s="240"/>
    </row>
    <row r="22" spans="1:12" ht="67.5" customHeight="1" x14ac:dyDescent="0.15">
      <c r="A22" s="63"/>
      <c r="B22" s="220" t="s">
        <v>110</v>
      </c>
      <c r="C22" s="221"/>
      <c r="D22" s="197" t="s">
        <v>113</v>
      </c>
      <c r="E22" s="197"/>
      <c r="F22" s="139" t="str">
        <f>'AM6_MPS(input)'!E22</f>
        <v>-</v>
      </c>
      <c r="G22" s="68" t="s">
        <v>111</v>
      </c>
      <c r="H22" s="222" t="str">
        <f>'AM6_MPS(input)'!G22</f>
        <v>Design document or specification document of the displacement ventilation air conditioning unit.</v>
      </c>
      <c r="I22" s="222"/>
      <c r="J22" s="222"/>
      <c r="K22" s="240" t="str">
        <f>IF('AM6_MPS(input)'!J22&gt;0,'AM6_MPS(input)'!J22,"")</f>
        <v>Input on "MPS (input_separate)"</v>
      </c>
      <c r="L22" s="240"/>
    </row>
    <row r="23" spans="1:12" ht="54.75" customHeight="1" x14ac:dyDescent="0.15">
      <c r="A23" s="63"/>
      <c r="B23" s="220" t="s">
        <v>76</v>
      </c>
      <c r="C23" s="221"/>
      <c r="D23" s="197" t="s">
        <v>77</v>
      </c>
      <c r="E23" s="197"/>
      <c r="F23" s="139" t="str">
        <f>'AM6_MPS(input)'!E23</f>
        <v>-</v>
      </c>
      <c r="G23" s="68" t="s">
        <v>78</v>
      </c>
      <c r="H23" s="222" t="str">
        <f>'AM6_MPS(input)'!G23</f>
        <v>Design document of the cleanroom.</v>
      </c>
      <c r="I23" s="222"/>
      <c r="J23" s="222"/>
      <c r="K23" s="240" t="str">
        <f>IF('AM6_MPS(input)'!J23&gt;0,'AM6_MPS(input)'!J23,"")</f>
        <v>Input on "MPS (input_separate)"</v>
      </c>
      <c r="L23" s="240"/>
    </row>
    <row r="24" spans="1:12" ht="54.75" customHeight="1" x14ac:dyDescent="0.15">
      <c r="A24" s="63"/>
      <c r="B24" s="220" t="s">
        <v>79</v>
      </c>
      <c r="C24" s="221"/>
      <c r="D24" s="197" t="s">
        <v>80</v>
      </c>
      <c r="E24" s="197"/>
      <c r="F24" s="139" t="str">
        <f>'AM6_MPS(input)'!E24</f>
        <v>-</v>
      </c>
      <c r="G24" s="68" t="s">
        <v>81</v>
      </c>
      <c r="H24" s="222" t="str">
        <f>'AM6_MPS(input)'!G24</f>
        <v>Multiple documents published on the web.
The default value is determined from the table corresponding to the airborne particulate cleanliness class required for the cleanroom.</v>
      </c>
      <c r="I24" s="222"/>
      <c r="J24" s="222"/>
      <c r="K24" s="240" t="str">
        <f>IF('AM6_MPS(input)'!J24&gt;0,'AM6_MPS(input)'!J24,"")</f>
        <v>Input on "MPS (input_separate)"
Select from default values</v>
      </c>
      <c r="L24" s="240"/>
    </row>
    <row r="25" spans="1:12" ht="54.75" customHeight="1" x14ac:dyDescent="0.15">
      <c r="A25" s="63"/>
      <c r="B25" s="220" t="s">
        <v>94</v>
      </c>
      <c r="C25" s="221"/>
      <c r="D25" s="197" t="s">
        <v>95</v>
      </c>
      <c r="E25" s="197"/>
      <c r="F25" s="115" t="str">
        <f>'AM6_MPS(input)'!E25</f>
        <v>-</v>
      </c>
      <c r="G25" s="68" t="s">
        <v>96</v>
      </c>
      <c r="H25" s="222" t="str">
        <f>'AM6_MPS(input)'!G25</f>
        <v>Specification of the captive power generation system provided by the manufacturer</v>
      </c>
      <c r="I25" s="222"/>
      <c r="J25" s="222"/>
      <c r="K25" s="240" t="str">
        <f>IF('AM6_MPS(input)'!J25&gt;0,'AM6_MPS(input)'!J25,"")</f>
        <v/>
      </c>
      <c r="L25" s="240"/>
    </row>
    <row r="26" spans="1:12" ht="92.25" customHeight="1" x14ac:dyDescent="0.15">
      <c r="A26" s="63"/>
      <c r="B26" s="220" t="s">
        <v>29</v>
      </c>
      <c r="C26" s="221"/>
      <c r="D26" s="197" t="s">
        <v>30</v>
      </c>
      <c r="E26" s="197"/>
      <c r="F26" s="115" t="str">
        <f>'AM6_MPS(input)'!E26</f>
        <v>-</v>
      </c>
      <c r="G26" s="68" t="s">
        <v>31</v>
      </c>
      <c r="H26" s="222" t="str">
        <f>'AM6_MPS(input)'!G26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222"/>
      <c r="J26" s="222"/>
      <c r="K26" s="240" t="str">
        <f>IF('AM6_MPS(input)'!J26&gt;0,'AM6_MPS(input)'!J26,"")</f>
        <v/>
      </c>
      <c r="L26" s="240"/>
    </row>
    <row r="27" spans="1:12" ht="92.25" customHeight="1" x14ac:dyDescent="0.15">
      <c r="A27" s="63"/>
      <c r="B27" s="220" t="s">
        <v>33</v>
      </c>
      <c r="C27" s="221"/>
      <c r="D27" s="197" t="s">
        <v>34</v>
      </c>
      <c r="E27" s="197"/>
      <c r="F27" s="116" t="str">
        <f>'AM6_MPS(input)'!E27</f>
        <v>-</v>
      </c>
      <c r="G27" s="68" t="s">
        <v>35</v>
      </c>
      <c r="H27" s="222" t="str">
        <f>'AM6_MPS(input)'!G27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222"/>
      <c r="J27" s="222"/>
      <c r="K27" s="240" t="str">
        <f>IF('AM6_MPS(input)'!J27&gt;0,'AM6_MPS(input)'!J27,"")</f>
        <v/>
      </c>
      <c r="L27" s="240"/>
    </row>
    <row r="28" spans="1:12" ht="6.75" customHeight="1" x14ac:dyDescent="0.15">
      <c r="A28" s="63"/>
      <c r="B28" s="63"/>
    </row>
    <row r="29" spans="1:12" ht="18.75" customHeight="1" x14ac:dyDescent="0.15">
      <c r="A29" s="69" t="s">
        <v>170</v>
      </c>
      <c r="B29" s="69"/>
      <c r="C29" s="69"/>
    </row>
    <row r="30" spans="1:12" ht="17.25" thickBot="1" x14ac:dyDescent="0.2">
      <c r="B30" s="244" t="s">
        <v>175</v>
      </c>
      <c r="C30" s="245"/>
      <c r="D30" s="241" t="s">
        <v>152</v>
      </c>
      <c r="E30" s="214"/>
      <c r="F30" s="70" t="s">
        <v>2</v>
      </c>
    </row>
    <row r="31" spans="1:12" ht="19.5" thickBot="1" x14ac:dyDescent="0.2">
      <c r="B31" s="216"/>
      <c r="C31" s="217"/>
      <c r="D31" s="242">
        <f>ROUNDDOWN('AM6_MRS(calc_process)'!G6,0)</f>
        <v>0</v>
      </c>
      <c r="E31" s="243"/>
      <c r="F31" s="71" t="s">
        <v>15</v>
      </c>
    </row>
    <row r="32" spans="1:12" ht="20.100000000000001" customHeight="1" x14ac:dyDescent="0.15">
      <c r="C32" s="72"/>
      <c r="D32" s="72"/>
      <c r="G32" s="73"/>
      <c r="H32" s="73"/>
    </row>
    <row r="33" spans="1:11" ht="18.75" customHeight="1" x14ac:dyDescent="0.15">
      <c r="A33" s="55" t="s">
        <v>6</v>
      </c>
      <c r="B33" s="55"/>
    </row>
    <row r="34" spans="1:11" ht="18" customHeight="1" x14ac:dyDescent="0.15">
      <c r="B34" s="74" t="s">
        <v>7</v>
      </c>
      <c r="C34" s="121" t="s">
        <v>181</v>
      </c>
      <c r="D34" s="122"/>
      <c r="E34" s="122"/>
      <c r="F34" s="122"/>
      <c r="G34" s="122"/>
      <c r="H34" s="122"/>
      <c r="I34" s="122"/>
      <c r="J34" s="123"/>
      <c r="K34" s="75"/>
    </row>
    <row r="35" spans="1:11" ht="18" customHeight="1" x14ac:dyDescent="0.15">
      <c r="B35" s="74" t="s">
        <v>8</v>
      </c>
      <c r="C35" s="121" t="s">
        <v>182</v>
      </c>
      <c r="D35" s="122"/>
      <c r="E35" s="122"/>
      <c r="F35" s="122"/>
      <c r="G35" s="122"/>
      <c r="H35" s="122"/>
      <c r="I35" s="122"/>
      <c r="J35" s="123"/>
      <c r="K35" s="75"/>
    </row>
    <row r="36" spans="1:11" ht="18" customHeight="1" x14ac:dyDescent="0.15">
      <c r="B36" s="74" t="s">
        <v>9</v>
      </c>
      <c r="C36" s="121" t="s">
        <v>183</v>
      </c>
      <c r="D36" s="122"/>
      <c r="E36" s="122"/>
      <c r="F36" s="122"/>
      <c r="G36" s="122"/>
      <c r="H36" s="122"/>
      <c r="I36" s="122"/>
      <c r="J36" s="123"/>
      <c r="K36" s="75"/>
    </row>
  </sheetData>
  <sheetProtection password="C763" sheet="1" objects="1" scenarios="1" formatCells="0" formatRows="0"/>
  <mergeCells count="64">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D21:E21"/>
    <mergeCell ref="H21:J21"/>
    <mergeCell ref="K25:L25"/>
    <mergeCell ref="D26:E26"/>
    <mergeCell ref="H26:J26"/>
    <mergeCell ref="K26:L26"/>
    <mergeCell ref="D23:E23"/>
    <mergeCell ref="H23:J23"/>
    <mergeCell ref="K23:L23"/>
    <mergeCell ref="D24:E24"/>
    <mergeCell ref="H24:J24"/>
    <mergeCell ref="K24:L24"/>
    <mergeCell ref="D25:E25"/>
    <mergeCell ref="H25:J25"/>
    <mergeCell ref="K27:L27"/>
    <mergeCell ref="D30:E30"/>
    <mergeCell ref="D31:E31"/>
    <mergeCell ref="B27:C27"/>
    <mergeCell ref="B30:C30"/>
    <mergeCell ref="B31:C31"/>
    <mergeCell ref="D27:E27"/>
    <mergeCell ref="H27:J27"/>
    <mergeCell ref="B26:C26"/>
    <mergeCell ref="B13:C13"/>
    <mergeCell ref="B14:C14"/>
    <mergeCell ref="B15:C15"/>
    <mergeCell ref="B16:C16"/>
    <mergeCell ref="B17:C17"/>
    <mergeCell ref="B18:C18"/>
    <mergeCell ref="B19:C19"/>
    <mergeCell ref="B20:C20"/>
    <mergeCell ref="B21:C21"/>
    <mergeCell ref="B22:C22"/>
    <mergeCell ref="B23:C23"/>
    <mergeCell ref="B24:C24"/>
    <mergeCell ref="B25:C25"/>
  </mergeCells>
  <phoneticPr fontId="4"/>
  <printOptions horizontalCentered="1"/>
  <pageMargins left="0.70866141732283472" right="0.70866141732283472" top="0.74803149606299213" bottom="0.74803149606299213" header="0.31496062992125984" footer="0.31496062992125984"/>
  <pageSetup paperSize="9" scale="40" orientation="portrait" r:id="rId1"/>
  <rowBreaks count="1" manualBreakCount="1">
    <brk id="11"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55"/>
  <sheetViews>
    <sheetView showGridLines="0" view="pageBreakPreview" zoomScale="55" zoomScaleNormal="60" zoomScaleSheetLayoutView="55" workbookViewId="0"/>
  </sheetViews>
  <sheetFormatPr defaultColWidth="9" defaultRowHeight="14.25" x14ac:dyDescent="0.15"/>
  <cols>
    <col min="1" max="1" width="3.375" style="76" customWidth="1"/>
    <col min="2" max="2" width="12" style="76" customWidth="1"/>
    <col min="3" max="10" width="15.75" style="76" customWidth="1"/>
    <col min="11" max="11" width="25.625" style="76" customWidth="1"/>
    <col min="12" max="16" width="15.75" style="76" customWidth="1"/>
    <col min="17" max="17" width="25.625" style="76" customWidth="1"/>
    <col min="18" max="18" width="9" style="76" customWidth="1"/>
    <col min="19" max="19" width="9" style="76" hidden="1" customWidth="1"/>
    <col min="20" max="22" width="9" style="76" customWidth="1"/>
    <col min="23" max="16384" width="9" style="76"/>
  </cols>
  <sheetData>
    <row r="1" spans="1:22" x14ac:dyDescent="0.15">
      <c r="Q1" s="77" t="str">
        <f>'AM6_MPS(input)'!K1</f>
        <v>Monitoring Spreadsheet: JCM_TH_AM006_ver01.0</v>
      </c>
      <c r="V1" s="77"/>
    </row>
    <row r="2" spans="1:22" x14ac:dyDescent="0.15">
      <c r="Q2" s="77" t="str">
        <f>'AM6_MPS(input)'!K2</f>
        <v>Reference Number: TH003</v>
      </c>
      <c r="V2" s="77"/>
    </row>
    <row r="3" spans="1:22" ht="15" x14ac:dyDescent="0.15">
      <c r="A3" s="78" t="s">
        <v>205</v>
      </c>
      <c r="V3" s="77"/>
    </row>
    <row r="4" spans="1:22" s="78" customFormat="1" ht="55.15" customHeight="1" x14ac:dyDescent="0.15">
      <c r="B4" s="79"/>
      <c r="C4" s="235" t="s">
        <v>98</v>
      </c>
      <c r="D4" s="236"/>
      <c r="E4" s="237"/>
      <c r="F4" s="80" t="s">
        <v>206</v>
      </c>
      <c r="G4" s="232" t="s">
        <v>207</v>
      </c>
      <c r="H4" s="233"/>
      <c r="I4" s="233"/>
      <c r="J4" s="233"/>
      <c r="K4" s="233"/>
      <c r="L4" s="233"/>
      <c r="M4" s="233"/>
      <c r="N4" s="233"/>
      <c r="O4" s="233"/>
      <c r="P4" s="234"/>
      <c r="Q4" s="81" t="s">
        <v>208</v>
      </c>
      <c r="R4" s="76"/>
      <c r="S4" s="77"/>
    </row>
    <row r="5" spans="1:22" ht="18.75" x14ac:dyDescent="0.15">
      <c r="B5" s="131" t="s">
        <v>38</v>
      </c>
      <c r="C5" s="83" t="s">
        <v>83</v>
      </c>
      <c r="D5" s="83" t="s">
        <v>84</v>
      </c>
      <c r="E5" s="83" t="s">
        <v>85</v>
      </c>
      <c r="F5" s="84" t="s">
        <v>209</v>
      </c>
      <c r="G5" s="65" t="s">
        <v>210</v>
      </c>
      <c r="H5" s="65" t="s">
        <v>210</v>
      </c>
      <c r="I5" s="65" t="s">
        <v>210</v>
      </c>
      <c r="J5" s="65" t="s">
        <v>210</v>
      </c>
      <c r="K5" s="65" t="s">
        <v>211</v>
      </c>
      <c r="L5" s="65" t="s">
        <v>212</v>
      </c>
      <c r="M5" s="65" t="s">
        <v>213</v>
      </c>
      <c r="N5" s="65" t="s">
        <v>214</v>
      </c>
      <c r="O5" s="65" t="s">
        <v>215</v>
      </c>
      <c r="P5" s="65" t="s">
        <v>216</v>
      </c>
      <c r="Q5" s="85" t="s">
        <v>217</v>
      </c>
      <c r="S5" s="77"/>
    </row>
    <row r="6" spans="1:22" ht="169.9" customHeight="1" x14ac:dyDescent="0.15">
      <c r="B6" s="131" t="s">
        <v>39</v>
      </c>
      <c r="C6" s="86" t="s">
        <v>120</v>
      </c>
      <c r="D6" s="86" t="s">
        <v>86</v>
      </c>
      <c r="E6" s="86" t="s">
        <v>87</v>
      </c>
      <c r="F6" s="60" t="s">
        <v>218</v>
      </c>
      <c r="G6" s="87" t="s">
        <v>219</v>
      </c>
      <c r="H6" s="88" t="s">
        <v>220</v>
      </c>
      <c r="I6" s="88" t="s">
        <v>221</v>
      </c>
      <c r="J6" s="88" t="s">
        <v>222</v>
      </c>
      <c r="K6" s="89" t="s">
        <v>223</v>
      </c>
      <c r="L6" s="89" t="s">
        <v>224</v>
      </c>
      <c r="M6" s="130" t="s">
        <v>225</v>
      </c>
      <c r="N6" s="130" t="s">
        <v>226</v>
      </c>
      <c r="O6" s="130" t="s">
        <v>227</v>
      </c>
      <c r="P6" s="130" t="s">
        <v>228</v>
      </c>
      <c r="Q6" s="91" t="s">
        <v>229</v>
      </c>
      <c r="S6" s="77"/>
    </row>
    <row r="7" spans="1:22" ht="27.6" customHeight="1" x14ac:dyDescent="0.15">
      <c r="B7" s="131" t="s">
        <v>40</v>
      </c>
      <c r="C7" s="92" t="s">
        <v>36</v>
      </c>
      <c r="D7" s="92" t="s">
        <v>36</v>
      </c>
      <c r="E7" s="92" t="s">
        <v>36</v>
      </c>
      <c r="F7" s="65" t="s">
        <v>1</v>
      </c>
      <c r="G7" s="59" t="s">
        <v>230</v>
      </c>
      <c r="H7" s="59" t="s">
        <v>230</v>
      </c>
      <c r="I7" s="59" t="s">
        <v>230</v>
      </c>
      <c r="J7" s="59" t="s">
        <v>230</v>
      </c>
      <c r="K7" s="59" t="s">
        <v>231</v>
      </c>
      <c r="L7" s="59" t="s">
        <v>231</v>
      </c>
      <c r="M7" s="59" t="s">
        <v>115</v>
      </c>
      <c r="N7" s="59" t="s">
        <v>115</v>
      </c>
      <c r="O7" s="93" t="s">
        <v>232</v>
      </c>
      <c r="P7" s="93" t="s">
        <v>81</v>
      </c>
      <c r="Q7" s="92" t="s">
        <v>233</v>
      </c>
      <c r="S7" s="77"/>
    </row>
    <row r="8" spans="1:22" x14ac:dyDescent="0.15">
      <c r="B8" s="210" t="s">
        <v>178</v>
      </c>
      <c r="C8" s="150">
        <v>1</v>
      </c>
      <c r="D8" s="132"/>
      <c r="E8" s="133"/>
      <c r="F8" s="135"/>
      <c r="G8" s="134">
        <f>'AM6_MRS(input)'!$F$15</f>
        <v>0.56640000000000001</v>
      </c>
      <c r="H8" s="95">
        <f>'AM6_MRS(input)'!$F$16</f>
        <v>0</v>
      </c>
      <c r="I8" s="95">
        <f>'AM6_MRS(input)'!$F$17</f>
        <v>0</v>
      </c>
      <c r="J8" s="95" t="str">
        <f>'AM6_MRS(input)'!$F$18</f>
        <v>-</v>
      </c>
      <c r="K8" s="96">
        <f t="shared" ref="K8:K27" si="0">(O8*P8)/3600</f>
        <v>42.711111111111109</v>
      </c>
      <c r="L8" s="118">
        <f>'AM6_MPS(input_separate)'!L8</f>
        <v>24.5</v>
      </c>
      <c r="M8" s="97">
        <f>'AM6_MRS(input)'!$F$21</f>
        <v>1200</v>
      </c>
      <c r="N8" s="101">
        <f>'AM6_MPS(input_separate)'!N8</f>
        <v>208</v>
      </c>
      <c r="O8" s="118">
        <f>'AM6_MPS(input_separate)'!O8</f>
        <v>3844</v>
      </c>
      <c r="P8" s="119">
        <f>'AM6_MPS(input_separate)'!P8</f>
        <v>40</v>
      </c>
      <c r="Q8" s="98">
        <f>IFERROR(F8*((K8*M8)/(L8*N8))*SMALL(G8:J8,COUNTIF(G8:J8,0)+1),0)</f>
        <v>0</v>
      </c>
      <c r="S8" s="76">
        <v>0</v>
      </c>
    </row>
    <row r="9" spans="1:22" x14ac:dyDescent="0.15">
      <c r="B9" s="210"/>
      <c r="C9" s="150">
        <v>2</v>
      </c>
      <c r="D9" s="132"/>
      <c r="E9" s="133"/>
      <c r="F9" s="135"/>
      <c r="G9" s="134">
        <f>'AM6_MRS(input)'!$F$15</f>
        <v>0.56640000000000001</v>
      </c>
      <c r="H9" s="95">
        <f>'AM6_MRS(input)'!$F$16</f>
        <v>0</v>
      </c>
      <c r="I9" s="95">
        <f>'AM6_MRS(input)'!$F$17</f>
        <v>0</v>
      </c>
      <c r="J9" s="95" t="str">
        <f>'AM6_MRS(input)'!$F$18</f>
        <v>-</v>
      </c>
      <c r="K9" s="96">
        <f t="shared" si="0"/>
        <v>158.44444444444446</v>
      </c>
      <c r="L9" s="118">
        <f>'AM6_MPS(input_separate)'!L9</f>
        <v>69.416666666666671</v>
      </c>
      <c r="M9" s="97">
        <f>'AM6_MRS(input)'!$F$21</f>
        <v>1200</v>
      </c>
      <c r="N9" s="101">
        <f>'AM6_MPS(input_separate)'!N9</f>
        <v>247</v>
      </c>
      <c r="O9" s="118">
        <f>'AM6_MPS(input_separate)'!O9</f>
        <v>7130</v>
      </c>
      <c r="P9" s="119">
        <f>'AM6_MPS(input_separate)'!P9</f>
        <v>80</v>
      </c>
      <c r="Q9" s="98">
        <f t="shared" ref="Q9:Q27" si="1">IFERROR(F9*((K9*M9)/(L9*N9))*SMALL(G9:J9,COUNTIF(G9:J9,0)+1),0)</f>
        <v>0</v>
      </c>
      <c r="S9" s="77">
        <v>80</v>
      </c>
    </row>
    <row r="10" spans="1:22" x14ac:dyDescent="0.15">
      <c r="B10" s="210"/>
      <c r="C10" s="150">
        <v>3</v>
      </c>
      <c r="D10" s="132"/>
      <c r="E10" s="133"/>
      <c r="F10" s="135"/>
      <c r="G10" s="134">
        <f>'AM6_MRS(input)'!$F$15</f>
        <v>0.56640000000000001</v>
      </c>
      <c r="H10" s="95">
        <f>'AM6_MRS(input)'!$F$16</f>
        <v>0</v>
      </c>
      <c r="I10" s="95">
        <f>'AM6_MRS(input)'!$F$17</f>
        <v>0</v>
      </c>
      <c r="J10" s="95" t="str">
        <f>'AM6_MRS(input)'!$F$18</f>
        <v>-</v>
      </c>
      <c r="K10" s="96">
        <f>(O10*P10)/3600</f>
        <v>75.777777777777771</v>
      </c>
      <c r="L10" s="118">
        <f>'AM6_MPS(input_separate)'!L10</f>
        <v>71.458333333333329</v>
      </c>
      <c r="M10" s="97">
        <f>'AM6_MRS(input)'!$F$21</f>
        <v>1200</v>
      </c>
      <c r="N10" s="101">
        <f>'AM6_MPS(input_separate)'!N10</f>
        <v>208</v>
      </c>
      <c r="O10" s="118">
        <f>'AM6_MPS(input_separate)'!O10</f>
        <v>6820</v>
      </c>
      <c r="P10" s="119">
        <f>'AM6_MPS(input_separate)'!P10</f>
        <v>40</v>
      </c>
      <c r="Q10" s="98">
        <f t="shared" si="1"/>
        <v>0</v>
      </c>
      <c r="S10" s="77">
        <v>40</v>
      </c>
    </row>
    <row r="11" spans="1:22" x14ac:dyDescent="0.15">
      <c r="B11" s="210"/>
      <c r="C11" s="146">
        <v>4</v>
      </c>
      <c r="D11" s="11"/>
      <c r="E11" s="11"/>
      <c r="F11" s="124"/>
      <c r="G11" s="94">
        <f>'AM6_MRS(input)'!$F$15</f>
        <v>0.56640000000000001</v>
      </c>
      <c r="H11" s="95">
        <f>'AM6_MRS(input)'!$F$16</f>
        <v>0</v>
      </c>
      <c r="I11" s="95">
        <f>'AM6_MRS(input)'!$F$17</f>
        <v>0</v>
      </c>
      <c r="J11" s="95" t="str">
        <f>'AM6_MRS(input)'!$F$18</f>
        <v>-</v>
      </c>
      <c r="K11" s="96">
        <f t="shared" si="0"/>
        <v>0</v>
      </c>
      <c r="L11" s="118">
        <f>'AM6_MPS(input_separate)'!L11</f>
        <v>0</v>
      </c>
      <c r="M11" s="97">
        <f>'AM6_MRS(input)'!$F$21</f>
        <v>1200</v>
      </c>
      <c r="N11" s="101">
        <f>'AM6_MPS(input_separate)'!N11</f>
        <v>0</v>
      </c>
      <c r="O11" s="118">
        <f>'AM6_MPS(input_separate)'!O11</f>
        <v>0</v>
      </c>
      <c r="P11" s="119">
        <f>'AM6_MPS(input_separate)'!P11</f>
        <v>0</v>
      </c>
      <c r="Q11" s="98">
        <f t="shared" si="1"/>
        <v>0</v>
      </c>
      <c r="S11" s="77"/>
    </row>
    <row r="12" spans="1:22" x14ac:dyDescent="0.15">
      <c r="B12" s="210"/>
      <c r="C12" s="146">
        <v>5</v>
      </c>
      <c r="D12" s="11"/>
      <c r="E12" s="11"/>
      <c r="F12" s="124"/>
      <c r="G12" s="94">
        <f>'AM6_MRS(input)'!$F$15</f>
        <v>0.56640000000000001</v>
      </c>
      <c r="H12" s="95">
        <f>'AM6_MRS(input)'!$F$16</f>
        <v>0</v>
      </c>
      <c r="I12" s="95">
        <f>'AM6_MRS(input)'!$F$17</f>
        <v>0</v>
      </c>
      <c r="J12" s="95" t="str">
        <f>'AM6_MRS(input)'!$F$18</f>
        <v>-</v>
      </c>
      <c r="K12" s="96">
        <f t="shared" si="0"/>
        <v>0</v>
      </c>
      <c r="L12" s="118">
        <f>'AM6_MPS(input_separate)'!L12</f>
        <v>0</v>
      </c>
      <c r="M12" s="97">
        <f>'AM6_MRS(input)'!$F$21</f>
        <v>1200</v>
      </c>
      <c r="N12" s="101">
        <f>'AM6_MPS(input_separate)'!N12</f>
        <v>0</v>
      </c>
      <c r="O12" s="118">
        <f>'AM6_MPS(input_separate)'!O12</f>
        <v>0</v>
      </c>
      <c r="P12" s="119">
        <f>'AM6_MPS(input_separate)'!P12</f>
        <v>0</v>
      </c>
      <c r="Q12" s="98">
        <f t="shared" si="1"/>
        <v>0</v>
      </c>
      <c r="S12" s="77"/>
    </row>
    <row r="13" spans="1:22" x14ac:dyDescent="0.15">
      <c r="B13" s="210"/>
      <c r="C13" s="146">
        <v>6</v>
      </c>
      <c r="D13" s="11"/>
      <c r="E13" s="11"/>
      <c r="F13" s="124"/>
      <c r="G13" s="94">
        <f>'AM6_MRS(input)'!$F$15</f>
        <v>0.56640000000000001</v>
      </c>
      <c r="H13" s="95">
        <f>'AM6_MRS(input)'!$F$16</f>
        <v>0</v>
      </c>
      <c r="I13" s="95">
        <f>'AM6_MRS(input)'!$F$17</f>
        <v>0</v>
      </c>
      <c r="J13" s="95" t="str">
        <f>'AM6_MRS(input)'!$F$18</f>
        <v>-</v>
      </c>
      <c r="K13" s="96">
        <f t="shared" si="0"/>
        <v>0</v>
      </c>
      <c r="L13" s="118">
        <f>'AM6_MPS(input_separate)'!L13</f>
        <v>0</v>
      </c>
      <c r="M13" s="97">
        <f>'AM6_MRS(input)'!$F$21</f>
        <v>1200</v>
      </c>
      <c r="N13" s="101">
        <f>'AM6_MPS(input_separate)'!N13</f>
        <v>0</v>
      </c>
      <c r="O13" s="118">
        <f>'AM6_MPS(input_separate)'!O13</f>
        <v>0</v>
      </c>
      <c r="P13" s="119">
        <f>'AM6_MPS(input_separate)'!P13</f>
        <v>0</v>
      </c>
      <c r="Q13" s="98">
        <f t="shared" si="1"/>
        <v>0</v>
      </c>
      <c r="S13" s="77"/>
    </row>
    <row r="14" spans="1:22" x14ac:dyDescent="0.15">
      <c r="B14" s="210"/>
      <c r="C14" s="146">
        <v>7</v>
      </c>
      <c r="D14" s="11"/>
      <c r="E14" s="11"/>
      <c r="F14" s="124"/>
      <c r="G14" s="94">
        <f>'AM6_MRS(input)'!$F$15</f>
        <v>0.56640000000000001</v>
      </c>
      <c r="H14" s="95">
        <f>'AM6_MRS(input)'!$F$16</f>
        <v>0</v>
      </c>
      <c r="I14" s="95">
        <f>'AM6_MRS(input)'!$F$17</f>
        <v>0</v>
      </c>
      <c r="J14" s="95" t="str">
        <f>'AM6_MRS(input)'!$F$18</f>
        <v>-</v>
      </c>
      <c r="K14" s="96">
        <f t="shared" si="0"/>
        <v>0</v>
      </c>
      <c r="L14" s="118">
        <f>'AM6_MPS(input_separate)'!L14</f>
        <v>0</v>
      </c>
      <c r="M14" s="97">
        <f>'AM6_MRS(input)'!$F$21</f>
        <v>1200</v>
      </c>
      <c r="N14" s="101">
        <f>'AM6_MPS(input_separate)'!N14</f>
        <v>0</v>
      </c>
      <c r="O14" s="118">
        <f>'AM6_MPS(input_separate)'!O14</f>
        <v>0</v>
      </c>
      <c r="P14" s="119">
        <f>'AM6_MPS(input_separate)'!P14</f>
        <v>0</v>
      </c>
      <c r="Q14" s="98">
        <f t="shared" si="1"/>
        <v>0</v>
      </c>
      <c r="S14" s="77"/>
    </row>
    <row r="15" spans="1:22" x14ac:dyDescent="0.15">
      <c r="B15" s="210"/>
      <c r="C15" s="146">
        <v>8</v>
      </c>
      <c r="D15" s="11"/>
      <c r="E15" s="11"/>
      <c r="F15" s="124"/>
      <c r="G15" s="94">
        <f>'AM6_MRS(input)'!$F$15</f>
        <v>0.56640000000000001</v>
      </c>
      <c r="H15" s="95">
        <f>'AM6_MRS(input)'!$F$16</f>
        <v>0</v>
      </c>
      <c r="I15" s="95">
        <f>'AM6_MRS(input)'!$F$17</f>
        <v>0</v>
      </c>
      <c r="J15" s="95" t="str">
        <f>'AM6_MRS(input)'!$F$18</f>
        <v>-</v>
      </c>
      <c r="K15" s="96">
        <f t="shared" si="0"/>
        <v>0</v>
      </c>
      <c r="L15" s="118">
        <f>'AM6_MPS(input_separate)'!L15</f>
        <v>0</v>
      </c>
      <c r="M15" s="97">
        <f>'AM6_MRS(input)'!$F$21</f>
        <v>1200</v>
      </c>
      <c r="N15" s="101">
        <f>'AM6_MPS(input_separate)'!N15</f>
        <v>0</v>
      </c>
      <c r="O15" s="118">
        <f>'AM6_MPS(input_separate)'!O15</f>
        <v>0</v>
      </c>
      <c r="P15" s="119">
        <f>'AM6_MPS(input_separate)'!P15</f>
        <v>0</v>
      </c>
      <c r="Q15" s="98">
        <f t="shared" si="1"/>
        <v>0</v>
      </c>
      <c r="S15" s="77"/>
    </row>
    <row r="16" spans="1:22" x14ac:dyDescent="0.15">
      <c r="B16" s="210"/>
      <c r="C16" s="146">
        <v>9</v>
      </c>
      <c r="D16" s="11"/>
      <c r="E16" s="11"/>
      <c r="F16" s="124"/>
      <c r="G16" s="94">
        <f>'AM6_MRS(input)'!$F$15</f>
        <v>0.56640000000000001</v>
      </c>
      <c r="H16" s="95">
        <f>'AM6_MRS(input)'!$F$16</f>
        <v>0</v>
      </c>
      <c r="I16" s="95">
        <f>'AM6_MRS(input)'!$F$17</f>
        <v>0</v>
      </c>
      <c r="J16" s="95" t="str">
        <f>'AM6_MRS(input)'!$F$18</f>
        <v>-</v>
      </c>
      <c r="K16" s="96">
        <f t="shared" si="0"/>
        <v>0</v>
      </c>
      <c r="L16" s="118">
        <f>'AM6_MPS(input_separate)'!L16</f>
        <v>0</v>
      </c>
      <c r="M16" s="97">
        <f>'AM6_MRS(input)'!$F$21</f>
        <v>1200</v>
      </c>
      <c r="N16" s="101">
        <f>'AM6_MPS(input_separate)'!N16</f>
        <v>0</v>
      </c>
      <c r="O16" s="118">
        <f>'AM6_MPS(input_separate)'!O16</f>
        <v>0</v>
      </c>
      <c r="P16" s="119">
        <f>'AM6_MPS(input_separate)'!P16</f>
        <v>0</v>
      </c>
      <c r="Q16" s="98">
        <f t="shared" si="1"/>
        <v>0</v>
      </c>
      <c r="S16" s="77"/>
    </row>
    <row r="17" spans="1:22" x14ac:dyDescent="0.15">
      <c r="B17" s="210"/>
      <c r="C17" s="146">
        <v>10</v>
      </c>
      <c r="D17" s="11"/>
      <c r="E17" s="11"/>
      <c r="F17" s="124"/>
      <c r="G17" s="94">
        <f>'AM6_MRS(input)'!$F$15</f>
        <v>0.56640000000000001</v>
      </c>
      <c r="H17" s="95">
        <f>'AM6_MRS(input)'!$F$16</f>
        <v>0</v>
      </c>
      <c r="I17" s="95">
        <f>'AM6_MRS(input)'!$F$17</f>
        <v>0</v>
      </c>
      <c r="J17" s="95" t="str">
        <f>'AM6_MRS(input)'!$F$18</f>
        <v>-</v>
      </c>
      <c r="K17" s="96">
        <f t="shared" si="0"/>
        <v>0</v>
      </c>
      <c r="L17" s="118">
        <f>'AM6_MPS(input_separate)'!L17</f>
        <v>0</v>
      </c>
      <c r="M17" s="97">
        <f>'AM6_MRS(input)'!$F$21</f>
        <v>1200</v>
      </c>
      <c r="N17" s="101">
        <f>'AM6_MPS(input_separate)'!N17</f>
        <v>0</v>
      </c>
      <c r="O17" s="118">
        <f>'AM6_MPS(input_separate)'!O17</f>
        <v>0</v>
      </c>
      <c r="P17" s="119">
        <f>'AM6_MPS(input_separate)'!P17</f>
        <v>0</v>
      </c>
      <c r="Q17" s="98">
        <f t="shared" si="1"/>
        <v>0</v>
      </c>
      <c r="S17" s="77"/>
    </row>
    <row r="18" spans="1:22" x14ac:dyDescent="0.15">
      <c r="B18" s="210"/>
      <c r="C18" s="146">
        <v>11</v>
      </c>
      <c r="D18" s="11"/>
      <c r="E18" s="11"/>
      <c r="F18" s="124"/>
      <c r="G18" s="94">
        <f>'AM6_MRS(input)'!$F$15</f>
        <v>0.56640000000000001</v>
      </c>
      <c r="H18" s="95">
        <f>'AM6_MRS(input)'!$F$16</f>
        <v>0</v>
      </c>
      <c r="I18" s="95">
        <f>'AM6_MRS(input)'!$F$17</f>
        <v>0</v>
      </c>
      <c r="J18" s="95" t="str">
        <f>'AM6_MRS(input)'!$F$18</f>
        <v>-</v>
      </c>
      <c r="K18" s="96">
        <f t="shared" si="0"/>
        <v>0</v>
      </c>
      <c r="L18" s="118">
        <f>'AM6_MPS(input_separate)'!L18</f>
        <v>0</v>
      </c>
      <c r="M18" s="97">
        <f>'AM6_MRS(input)'!$F$21</f>
        <v>1200</v>
      </c>
      <c r="N18" s="101">
        <f>'AM6_MPS(input_separate)'!N18</f>
        <v>0</v>
      </c>
      <c r="O18" s="118">
        <f>'AM6_MPS(input_separate)'!O18</f>
        <v>0</v>
      </c>
      <c r="P18" s="119">
        <f>'AM6_MPS(input_separate)'!P18</f>
        <v>0</v>
      </c>
      <c r="Q18" s="98">
        <f t="shared" si="1"/>
        <v>0</v>
      </c>
      <c r="S18" s="77"/>
    </row>
    <row r="19" spans="1:22" x14ac:dyDescent="0.15">
      <c r="B19" s="210"/>
      <c r="C19" s="146">
        <v>12</v>
      </c>
      <c r="D19" s="11"/>
      <c r="E19" s="11"/>
      <c r="F19" s="124"/>
      <c r="G19" s="94">
        <f>'AM6_MRS(input)'!$F$15</f>
        <v>0.56640000000000001</v>
      </c>
      <c r="H19" s="95">
        <f>'AM6_MRS(input)'!$F$16</f>
        <v>0</v>
      </c>
      <c r="I19" s="95">
        <f>'AM6_MRS(input)'!$F$17</f>
        <v>0</v>
      </c>
      <c r="J19" s="95" t="str">
        <f>'AM6_MRS(input)'!$F$18</f>
        <v>-</v>
      </c>
      <c r="K19" s="96">
        <f t="shared" si="0"/>
        <v>0</v>
      </c>
      <c r="L19" s="118">
        <f>'AM6_MPS(input_separate)'!L19</f>
        <v>0</v>
      </c>
      <c r="M19" s="97">
        <f>'AM6_MRS(input)'!$F$21</f>
        <v>1200</v>
      </c>
      <c r="N19" s="101">
        <f>'AM6_MPS(input_separate)'!N19</f>
        <v>0</v>
      </c>
      <c r="O19" s="118">
        <f>'AM6_MPS(input_separate)'!O19</f>
        <v>0</v>
      </c>
      <c r="P19" s="119">
        <f>'AM6_MPS(input_separate)'!P19</f>
        <v>0</v>
      </c>
      <c r="Q19" s="98">
        <f t="shared" si="1"/>
        <v>0</v>
      </c>
      <c r="S19" s="77"/>
    </row>
    <row r="20" spans="1:22" x14ac:dyDescent="0.15">
      <c r="B20" s="210"/>
      <c r="C20" s="146">
        <v>13</v>
      </c>
      <c r="D20" s="11"/>
      <c r="E20" s="11"/>
      <c r="F20" s="124"/>
      <c r="G20" s="94">
        <f>'AM6_MRS(input)'!$F$15</f>
        <v>0.56640000000000001</v>
      </c>
      <c r="H20" s="95">
        <f>'AM6_MRS(input)'!$F$16</f>
        <v>0</v>
      </c>
      <c r="I20" s="95">
        <f>'AM6_MRS(input)'!$F$17</f>
        <v>0</v>
      </c>
      <c r="J20" s="95" t="str">
        <f>'AM6_MRS(input)'!$F$18</f>
        <v>-</v>
      </c>
      <c r="K20" s="96">
        <f t="shared" si="0"/>
        <v>0</v>
      </c>
      <c r="L20" s="118">
        <f>'AM6_MPS(input_separate)'!L20</f>
        <v>0</v>
      </c>
      <c r="M20" s="97">
        <f>'AM6_MRS(input)'!$F$21</f>
        <v>1200</v>
      </c>
      <c r="N20" s="101">
        <f>'AM6_MPS(input_separate)'!N20</f>
        <v>0</v>
      </c>
      <c r="O20" s="118">
        <f>'AM6_MPS(input_separate)'!O20</f>
        <v>0</v>
      </c>
      <c r="P20" s="119">
        <f>'AM6_MPS(input_separate)'!P20</f>
        <v>0</v>
      </c>
      <c r="Q20" s="98">
        <f t="shared" si="1"/>
        <v>0</v>
      </c>
      <c r="S20" s="77"/>
    </row>
    <row r="21" spans="1:22" x14ac:dyDescent="0.15">
      <c r="B21" s="210"/>
      <c r="C21" s="146">
        <v>14</v>
      </c>
      <c r="D21" s="11"/>
      <c r="E21" s="11"/>
      <c r="F21" s="124"/>
      <c r="G21" s="94">
        <f>'AM6_MRS(input)'!$F$15</f>
        <v>0.56640000000000001</v>
      </c>
      <c r="H21" s="95">
        <f>'AM6_MRS(input)'!$F$16</f>
        <v>0</v>
      </c>
      <c r="I21" s="95">
        <f>'AM6_MRS(input)'!$F$17</f>
        <v>0</v>
      </c>
      <c r="J21" s="95" t="str">
        <f>'AM6_MRS(input)'!$F$18</f>
        <v>-</v>
      </c>
      <c r="K21" s="96">
        <f t="shared" si="0"/>
        <v>0</v>
      </c>
      <c r="L21" s="118">
        <f>'AM6_MPS(input_separate)'!L21</f>
        <v>0</v>
      </c>
      <c r="M21" s="97">
        <f>'AM6_MRS(input)'!$F$21</f>
        <v>1200</v>
      </c>
      <c r="N21" s="101">
        <f>'AM6_MPS(input_separate)'!N21</f>
        <v>0</v>
      </c>
      <c r="O21" s="118">
        <f>'AM6_MPS(input_separate)'!O21</f>
        <v>0</v>
      </c>
      <c r="P21" s="119">
        <f>'AM6_MPS(input_separate)'!P21</f>
        <v>0</v>
      </c>
      <c r="Q21" s="98">
        <f t="shared" si="1"/>
        <v>0</v>
      </c>
      <c r="S21" s="77"/>
    </row>
    <row r="22" spans="1:22" x14ac:dyDescent="0.15">
      <c r="B22" s="210"/>
      <c r="C22" s="146">
        <v>15</v>
      </c>
      <c r="D22" s="11"/>
      <c r="E22" s="11"/>
      <c r="F22" s="124"/>
      <c r="G22" s="94">
        <f>'AM6_MRS(input)'!$F$15</f>
        <v>0.56640000000000001</v>
      </c>
      <c r="H22" s="95">
        <f>'AM6_MRS(input)'!$F$16</f>
        <v>0</v>
      </c>
      <c r="I22" s="95">
        <f>'AM6_MRS(input)'!$F$17</f>
        <v>0</v>
      </c>
      <c r="J22" s="95" t="str">
        <f>'AM6_MRS(input)'!$F$18</f>
        <v>-</v>
      </c>
      <c r="K22" s="96">
        <f t="shared" si="0"/>
        <v>0</v>
      </c>
      <c r="L22" s="118">
        <f>'AM6_MPS(input_separate)'!L22</f>
        <v>0</v>
      </c>
      <c r="M22" s="97">
        <f>'AM6_MRS(input)'!$F$21</f>
        <v>1200</v>
      </c>
      <c r="N22" s="101">
        <f>'AM6_MPS(input_separate)'!N22</f>
        <v>0</v>
      </c>
      <c r="O22" s="118">
        <f>'AM6_MPS(input_separate)'!O22</f>
        <v>0</v>
      </c>
      <c r="P22" s="119">
        <f>'AM6_MPS(input_separate)'!P22</f>
        <v>0</v>
      </c>
      <c r="Q22" s="98">
        <f t="shared" si="1"/>
        <v>0</v>
      </c>
      <c r="S22" s="77"/>
    </row>
    <row r="23" spans="1:22" x14ac:dyDescent="0.15">
      <c r="B23" s="210"/>
      <c r="C23" s="146">
        <v>16</v>
      </c>
      <c r="D23" s="11"/>
      <c r="E23" s="11"/>
      <c r="F23" s="124"/>
      <c r="G23" s="94">
        <f>'AM6_MRS(input)'!$F$15</f>
        <v>0.56640000000000001</v>
      </c>
      <c r="H23" s="95">
        <f>'AM6_MRS(input)'!$F$16</f>
        <v>0</v>
      </c>
      <c r="I23" s="95">
        <f>'AM6_MRS(input)'!$F$17</f>
        <v>0</v>
      </c>
      <c r="J23" s="95" t="str">
        <f>'AM6_MRS(input)'!$F$18</f>
        <v>-</v>
      </c>
      <c r="K23" s="96">
        <f t="shared" si="0"/>
        <v>0</v>
      </c>
      <c r="L23" s="118">
        <f>'AM6_MPS(input_separate)'!L23</f>
        <v>0</v>
      </c>
      <c r="M23" s="97">
        <f>'AM6_MRS(input)'!$F$21</f>
        <v>1200</v>
      </c>
      <c r="N23" s="101">
        <f>'AM6_MPS(input_separate)'!N23</f>
        <v>0</v>
      </c>
      <c r="O23" s="118">
        <f>'AM6_MPS(input_separate)'!O23</f>
        <v>0</v>
      </c>
      <c r="P23" s="119">
        <f>'AM6_MPS(input_separate)'!P23</f>
        <v>0</v>
      </c>
      <c r="Q23" s="98">
        <f t="shared" si="1"/>
        <v>0</v>
      </c>
      <c r="S23" s="77"/>
    </row>
    <row r="24" spans="1:22" x14ac:dyDescent="0.15">
      <c r="B24" s="210"/>
      <c r="C24" s="146">
        <v>17</v>
      </c>
      <c r="D24" s="11"/>
      <c r="E24" s="11"/>
      <c r="F24" s="124"/>
      <c r="G24" s="94">
        <f>'AM6_MRS(input)'!$F$15</f>
        <v>0.56640000000000001</v>
      </c>
      <c r="H24" s="95">
        <f>'AM6_MRS(input)'!$F$16</f>
        <v>0</v>
      </c>
      <c r="I24" s="95">
        <f>'AM6_MRS(input)'!$F$17</f>
        <v>0</v>
      </c>
      <c r="J24" s="95" t="str">
        <f>'AM6_MRS(input)'!$F$18</f>
        <v>-</v>
      </c>
      <c r="K24" s="96">
        <f t="shared" si="0"/>
        <v>0</v>
      </c>
      <c r="L24" s="118">
        <f>'AM6_MPS(input_separate)'!L24</f>
        <v>0</v>
      </c>
      <c r="M24" s="97">
        <f>'AM6_MRS(input)'!$F$21</f>
        <v>1200</v>
      </c>
      <c r="N24" s="101">
        <f>'AM6_MPS(input_separate)'!N24</f>
        <v>0</v>
      </c>
      <c r="O24" s="118">
        <f>'AM6_MPS(input_separate)'!O24</f>
        <v>0</v>
      </c>
      <c r="P24" s="119">
        <f>'AM6_MPS(input_separate)'!P24</f>
        <v>0</v>
      </c>
      <c r="Q24" s="98">
        <f t="shared" si="1"/>
        <v>0</v>
      </c>
      <c r="S24" s="77"/>
    </row>
    <row r="25" spans="1:22" x14ac:dyDescent="0.15">
      <c r="B25" s="210"/>
      <c r="C25" s="146">
        <v>18</v>
      </c>
      <c r="D25" s="11"/>
      <c r="E25" s="11"/>
      <c r="F25" s="124"/>
      <c r="G25" s="94">
        <f>'AM6_MRS(input)'!$F$15</f>
        <v>0.56640000000000001</v>
      </c>
      <c r="H25" s="95">
        <f>'AM6_MRS(input)'!$F$16</f>
        <v>0</v>
      </c>
      <c r="I25" s="95">
        <f>'AM6_MRS(input)'!$F$17</f>
        <v>0</v>
      </c>
      <c r="J25" s="95" t="str">
        <f>'AM6_MRS(input)'!$F$18</f>
        <v>-</v>
      </c>
      <c r="K25" s="96">
        <f t="shared" si="0"/>
        <v>0</v>
      </c>
      <c r="L25" s="118">
        <f>'AM6_MPS(input_separate)'!L25</f>
        <v>0</v>
      </c>
      <c r="M25" s="97">
        <f>'AM6_MRS(input)'!$F$21</f>
        <v>1200</v>
      </c>
      <c r="N25" s="101">
        <f>'AM6_MPS(input_separate)'!N25</f>
        <v>0</v>
      </c>
      <c r="O25" s="118">
        <f>'AM6_MPS(input_separate)'!O25</f>
        <v>0</v>
      </c>
      <c r="P25" s="119">
        <f>'AM6_MPS(input_separate)'!P25</f>
        <v>0</v>
      </c>
      <c r="Q25" s="98">
        <f t="shared" si="1"/>
        <v>0</v>
      </c>
      <c r="S25" s="77"/>
    </row>
    <row r="26" spans="1:22" x14ac:dyDescent="0.15">
      <c r="B26" s="210"/>
      <c r="C26" s="146">
        <v>19</v>
      </c>
      <c r="D26" s="11"/>
      <c r="E26" s="11"/>
      <c r="F26" s="124"/>
      <c r="G26" s="94">
        <f>'AM6_MRS(input)'!$F$15</f>
        <v>0.56640000000000001</v>
      </c>
      <c r="H26" s="95">
        <f>'AM6_MRS(input)'!$F$16</f>
        <v>0</v>
      </c>
      <c r="I26" s="95">
        <f>'AM6_MRS(input)'!$F$17</f>
        <v>0</v>
      </c>
      <c r="J26" s="95" t="str">
        <f>'AM6_MRS(input)'!$F$18</f>
        <v>-</v>
      </c>
      <c r="K26" s="96">
        <f t="shared" si="0"/>
        <v>0</v>
      </c>
      <c r="L26" s="118">
        <f>'AM6_MPS(input_separate)'!L26</f>
        <v>0</v>
      </c>
      <c r="M26" s="97">
        <f>'AM6_MRS(input)'!$F$21</f>
        <v>1200</v>
      </c>
      <c r="N26" s="101">
        <f>'AM6_MPS(input_separate)'!N26</f>
        <v>0</v>
      </c>
      <c r="O26" s="118">
        <f>'AM6_MPS(input_separate)'!O26</f>
        <v>0</v>
      </c>
      <c r="P26" s="119">
        <f>'AM6_MPS(input_separate)'!P26</f>
        <v>0</v>
      </c>
      <c r="Q26" s="98">
        <f t="shared" si="1"/>
        <v>0</v>
      </c>
      <c r="S26" s="77"/>
    </row>
    <row r="27" spans="1:22" x14ac:dyDescent="0.15">
      <c r="B27" s="210"/>
      <c r="C27" s="146">
        <v>20</v>
      </c>
      <c r="D27" s="11"/>
      <c r="E27" s="11"/>
      <c r="F27" s="124"/>
      <c r="G27" s="94">
        <f>'AM6_MRS(input)'!$F$15</f>
        <v>0.56640000000000001</v>
      </c>
      <c r="H27" s="95">
        <f>'AM6_MRS(input)'!$F$16</f>
        <v>0</v>
      </c>
      <c r="I27" s="95">
        <f>'AM6_MRS(input)'!$F$17</f>
        <v>0</v>
      </c>
      <c r="J27" s="95" t="str">
        <f>'AM6_MRS(input)'!$F$18</f>
        <v>-</v>
      </c>
      <c r="K27" s="96">
        <f t="shared" si="0"/>
        <v>0</v>
      </c>
      <c r="L27" s="118">
        <f>'AM6_MPS(input_separate)'!L27</f>
        <v>0</v>
      </c>
      <c r="M27" s="97">
        <f>'AM6_MRS(input)'!$F$21</f>
        <v>1200</v>
      </c>
      <c r="N27" s="101">
        <f>'AM6_MPS(input_separate)'!N27</f>
        <v>0</v>
      </c>
      <c r="O27" s="118">
        <f>'AM6_MPS(input_separate)'!O27</f>
        <v>0</v>
      </c>
      <c r="P27" s="119">
        <f>'AM6_MPS(input_separate)'!P27</f>
        <v>0</v>
      </c>
      <c r="Q27" s="98">
        <f t="shared" si="1"/>
        <v>0</v>
      </c>
      <c r="S27" s="77"/>
    </row>
    <row r="28" spans="1:22" ht="15" x14ac:dyDescent="0.15">
      <c r="B28" s="210"/>
      <c r="C28" s="99" t="s">
        <v>44</v>
      </c>
      <c r="D28" s="136" t="s">
        <v>36</v>
      </c>
      <c r="E28" s="136" t="s">
        <v>36</v>
      </c>
      <c r="F28" s="136" t="s">
        <v>36</v>
      </c>
      <c r="G28" s="136" t="s">
        <v>36</v>
      </c>
      <c r="H28" s="136" t="s">
        <v>36</v>
      </c>
      <c r="I28" s="136" t="s">
        <v>36</v>
      </c>
      <c r="J28" s="136" t="s">
        <v>36</v>
      </c>
      <c r="K28" s="136" t="s">
        <v>36</v>
      </c>
      <c r="L28" s="136" t="s">
        <v>36</v>
      </c>
      <c r="M28" s="136" t="s">
        <v>36</v>
      </c>
      <c r="N28" s="136" t="s">
        <v>36</v>
      </c>
      <c r="O28" s="136" t="s">
        <v>36</v>
      </c>
      <c r="P28" s="136" t="s">
        <v>36</v>
      </c>
      <c r="Q28" s="101">
        <f>SUMIF(Q8:Q27,"&gt;0",Q8:Q27)</f>
        <v>0</v>
      </c>
      <c r="S28" s="77"/>
    </row>
    <row r="29" spans="1:22" x14ac:dyDescent="0.15">
      <c r="V29" s="77"/>
    </row>
    <row r="30" spans="1:22" ht="15" x14ac:dyDescent="0.15">
      <c r="A30" s="78" t="s">
        <v>234</v>
      </c>
      <c r="V30" s="77"/>
    </row>
    <row r="31" spans="1:22" ht="55.15" customHeight="1" x14ac:dyDescent="0.15">
      <c r="B31" s="79"/>
      <c r="C31" s="235" t="s">
        <v>98</v>
      </c>
      <c r="D31" s="236"/>
      <c r="E31" s="237"/>
      <c r="F31" s="80" t="s">
        <v>235</v>
      </c>
      <c r="G31" s="232" t="s">
        <v>207</v>
      </c>
      <c r="H31" s="233"/>
      <c r="I31" s="233"/>
      <c r="J31" s="234"/>
      <c r="K31" s="102" t="s">
        <v>236</v>
      </c>
    </row>
    <row r="32" spans="1:22" ht="18.75" x14ac:dyDescent="0.15">
      <c r="B32" s="131" t="s">
        <v>38</v>
      </c>
      <c r="C32" s="83" t="s">
        <v>119</v>
      </c>
      <c r="D32" s="83" t="s">
        <v>90</v>
      </c>
      <c r="E32" s="83" t="s">
        <v>85</v>
      </c>
      <c r="F32" s="103" t="s">
        <v>209</v>
      </c>
      <c r="G32" s="65" t="s">
        <v>210</v>
      </c>
      <c r="H32" s="65" t="s">
        <v>237</v>
      </c>
      <c r="I32" s="65" t="s">
        <v>210</v>
      </c>
      <c r="J32" s="65" t="s">
        <v>210</v>
      </c>
      <c r="K32" s="85" t="s">
        <v>238</v>
      </c>
    </row>
    <row r="33" spans="2:11" ht="169.9" customHeight="1" x14ac:dyDescent="0.15">
      <c r="B33" s="131" t="s">
        <v>39</v>
      </c>
      <c r="C33" s="86" t="s">
        <v>120</v>
      </c>
      <c r="D33" s="86" t="s">
        <v>91</v>
      </c>
      <c r="E33" s="86" t="s">
        <v>92</v>
      </c>
      <c r="F33" s="60" t="s">
        <v>218</v>
      </c>
      <c r="G33" s="87" t="s">
        <v>239</v>
      </c>
      <c r="H33" s="88" t="s">
        <v>220</v>
      </c>
      <c r="I33" s="88" t="s">
        <v>221</v>
      </c>
      <c r="J33" s="88" t="s">
        <v>240</v>
      </c>
      <c r="K33" s="91" t="s">
        <v>241</v>
      </c>
    </row>
    <row r="34" spans="2:11" ht="27.6" customHeight="1" x14ac:dyDescent="0.15">
      <c r="B34" s="131" t="s">
        <v>40</v>
      </c>
      <c r="C34" s="92" t="s">
        <v>36</v>
      </c>
      <c r="D34" s="92" t="s">
        <v>36</v>
      </c>
      <c r="E34" s="92" t="s">
        <v>36</v>
      </c>
      <c r="F34" s="104" t="s">
        <v>1</v>
      </c>
      <c r="G34" s="59" t="s">
        <v>230</v>
      </c>
      <c r="H34" s="59" t="s">
        <v>230</v>
      </c>
      <c r="I34" s="59" t="s">
        <v>230</v>
      </c>
      <c r="J34" s="59" t="s">
        <v>230</v>
      </c>
      <c r="K34" s="92" t="s">
        <v>233</v>
      </c>
    </row>
    <row r="35" spans="2:11" x14ac:dyDescent="0.15">
      <c r="B35" s="210" t="s">
        <v>178</v>
      </c>
      <c r="C35" s="146">
        <v>1</v>
      </c>
      <c r="D35" s="11"/>
      <c r="E35" s="11"/>
      <c r="F35" s="97">
        <f>F8</f>
        <v>0</v>
      </c>
      <c r="G35" s="105">
        <f>'AM6_MRS(input)'!$F$15</f>
        <v>0.56640000000000001</v>
      </c>
      <c r="H35" s="106">
        <f>'AM6_MRS(input)'!$F$16</f>
        <v>0</v>
      </c>
      <c r="I35" s="106">
        <f>'AM6_MRS(input)'!$F$17</f>
        <v>0</v>
      </c>
      <c r="J35" s="106" t="str">
        <f>'AM6_MRS(input)'!$F$18</f>
        <v>-</v>
      </c>
      <c r="K35" s="98">
        <f>IFERROR(F35*SMALL(G35:J35,COUNTIF(G35:J35,0)+1),0)</f>
        <v>0</v>
      </c>
    </row>
    <row r="36" spans="2:11" x14ac:dyDescent="0.15">
      <c r="B36" s="210"/>
      <c r="C36" s="146">
        <v>2</v>
      </c>
      <c r="D36" s="11"/>
      <c r="E36" s="11"/>
      <c r="F36" s="97">
        <f t="shared" ref="F36:F54" si="2">F9</f>
        <v>0</v>
      </c>
      <c r="G36" s="105">
        <f>'AM6_MRS(input)'!$F$15</f>
        <v>0.56640000000000001</v>
      </c>
      <c r="H36" s="106">
        <f>'AM6_MRS(input)'!$F$16</f>
        <v>0</v>
      </c>
      <c r="I36" s="106">
        <f>'AM6_MRS(input)'!$F$17</f>
        <v>0</v>
      </c>
      <c r="J36" s="106" t="str">
        <f>'AM6_MRS(input)'!$F$18</f>
        <v>-</v>
      </c>
      <c r="K36" s="98">
        <f t="shared" ref="K36:K54" si="3">IFERROR(F36*SMALL(G36:J36,COUNTIF(G36:J36,0)+1),0)</f>
        <v>0</v>
      </c>
    </row>
    <row r="37" spans="2:11" x14ac:dyDescent="0.15">
      <c r="B37" s="210"/>
      <c r="C37" s="146">
        <v>3</v>
      </c>
      <c r="D37" s="11"/>
      <c r="E37" s="11"/>
      <c r="F37" s="97">
        <f t="shared" si="2"/>
        <v>0</v>
      </c>
      <c r="G37" s="105">
        <f>'AM6_MRS(input)'!$F$15</f>
        <v>0.56640000000000001</v>
      </c>
      <c r="H37" s="106">
        <f>'AM6_MRS(input)'!$F$16</f>
        <v>0</v>
      </c>
      <c r="I37" s="106">
        <f>'AM6_MRS(input)'!$F$17</f>
        <v>0</v>
      </c>
      <c r="J37" s="106" t="str">
        <f>'AM6_MRS(input)'!$F$18</f>
        <v>-</v>
      </c>
      <c r="K37" s="98">
        <f t="shared" si="3"/>
        <v>0</v>
      </c>
    </row>
    <row r="38" spans="2:11" x14ac:dyDescent="0.15">
      <c r="B38" s="210"/>
      <c r="C38" s="146">
        <v>4</v>
      </c>
      <c r="D38" s="11"/>
      <c r="E38" s="11"/>
      <c r="F38" s="97">
        <f t="shared" si="2"/>
        <v>0</v>
      </c>
      <c r="G38" s="105">
        <f>'AM6_MRS(input)'!$F$15</f>
        <v>0.56640000000000001</v>
      </c>
      <c r="H38" s="106">
        <f>'AM6_MRS(input)'!$F$16</f>
        <v>0</v>
      </c>
      <c r="I38" s="106">
        <f>'AM6_MRS(input)'!$F$17</f>
        <v>0</v>
      </c>
      <c r="J38" s="106" t="str">
        <f>'AM6_MRS(input)'!$F$18</f>
        <v>-</v>
      </c>
      <c r="K38" s="98">
        <f t="shared" si="3"/>
        <v>0</v>
      </c>
    </row>
    <row r="39" spans="2:11" x14ac:dyDescent="0.15">
      <c r="B39" s="210"/>
      <c r="C39" s="146">
        <v>5</v>
      </c>
      <c r="D39" s="11"/>
      <c r="E39" s="11"/>
      <c r="F39" s="97">
        <f t="shared" si="2"/>
        <v>0</v>
      </c>
      <c r="G39" s="105">
        <f>'AM6_MRS(input)'!$F$15</f>
        <v>0.56640000000000001</v>
      </c>
      <c r="H39" s="106">
        <f>'AM6_MRS(input)'!$F$16</f>
        <v>0</v>
      </c>
      <c r="I39" s="106">
        <f>'AM6_MRS(input)'!$F$17</f>
        <v>0</v>
      </c>
      <c r="J39" s="106" t="str">
        <f>'AM6_MRS(input)'!$F$18</f>
        <v>-</v>
      </c>
      <c r="K39" s="98">
        <f t="shared" si="3"/>
        <v>0</v>
      </c>
    </row>
    <row r="40" spans="2:11" x14ac:dyDescent="0.15">
      <c r="B40" s="210"/>
      <c r="C40" s="146">
        <v>6</v>
      </c>
      <c r="D40" s="11"/>
      <c r="E40" s="11"/>
      <c r="F40" s="97">
        <f t="shared" si="2"/>
        <v>0</v>
      </c>
      <c r="G40" s="105">
        <f>'AM6_MRS(input)'!$F$15</f>
        <v>0.56640000000000001</v>
      </c>
      <c r="H40" s="106">
        <f>'AM6_MRS(input)'!$F$16</f>
        <v>0</v>
      </c>
      <c r="I40" s="106">
        <f>'AM6_MRS(input)'!$F$17</f>
        <v>0</v>
      </c>
      <c r="J40" s="106" t="str">
        <f>'AM6_MRS(input)'!$F$18</f>
        <v>-</v>
      </c>
      <c r="K40" s="98">
        <f t="shared" si="3"/>
        <v>0</v>
      </c>
    </row>
    <row r="41" spans="2:11" x14ac:dyDescent="0.15">
      <c r="B41" s="210"/>
      <c r="C41" s="146">
        <v>7</v>
      </c>
      <c r="D41" s="11"/>
      <c r="E41" s="11"/>
      <c r="F41" s="97">
        <f t="shared" si="2"/>
        <v>0</v>
      </c>
      <c r="G41" s="105">
        <f>'AM6_MRS(input)'!$F$15</f>
        <v>0.56640000000000001</v>
      </c>
      <c r="H41" s="106">
        <f>'AM6_MRS(input)'!$F$16</f>
        <v>0</v>
      </c>
      <c r="I41" s="106">
        <f>'AM6_MRS(input)'!$F$17</f>
        <v>0</v>
      </c>
      <c r="J41" s="106" t="str">
        <f>'AM6_MRS(input)'!$F$18</f>
        <v>-</v>
      </c>
      <c r="K41" s="98">
        <f t="shared" si="3"/>
        <v>0</v>
      </c>
    </row>
    <row r="42" spans="2:11" x14ac:dyDescent="0.15">
      <c r="B42" s="210"/>
      <c r="C42" s="146">
        <v>8</v>
      </c>
      <c r="D42" s="11"/>
      <c r="E42" s="11"/>
      <c r="F42" s="97">
        <f t="shared" si="2"/>
        <v>0</v>
      </c>
      <c r="G42" s="105">
        <f>'AM6_MRS(input)'!$F$15</f>
        <v>0.56640000000000001</v>
      </c>
      <c r="H42" s="106">
        <f>'AM6_MRS(input)'!$F$16</f>
        <v>0</v>
      </c>
      <c r="I42" s="106">
        <f>'AM6_MRS(input)'!$F$17</f>
        <v>0</v>
      </c>
      <c r="J42" s="106" t="str">
        <f>'AM6_MRS(input)'!$F$18</f>
        <v>-</v>
      </c>
      <c r="K42" s="98">
        <f t="shared" si="3"/>
        <v>0</v>
      </c>
    </row>
    <row r="43" spans="2:11" x14ac:dyDescent="0.15">
      <c r="B43" s="210"/>
      <c r="C43" s="146">
        <v>9</v>
      </c>
      <c r="D43" s="11"/>
      <c r="E43" s="11"/>
      <c r="F43" s="97">
        <f t="shared" si="2"/>
        <v>0</v>
      </c>
      <c r="G43" s="105">
        <f>'AM6_MRS(input)'!$F$15</f>
        <v>0.56640000000000001</v>
      </c>
      <c r="H43" s="106">
        <f>'AM6_MRS(input)'!$F$16</f>
        <v>0</v>
      </c>
      <c r="I43" s="106">
        <f>'AM6_MRS(input)'!$F$17</f>
        <v>0</v>
      </c>
      <c r="J43" s="106" t="str">
        <f>'AM6_MRS(input)'!$F$18</f>
        <v>-</v>
      </c>
      <c r="K43" s="98">
        <f t="shared" si="3"/>
        <v>0</v>
      </c>
    </row>
    <row r="44" spans="2:11" x14ac:dyDescent="0.15">
      <c r="B44" s="210"/>
      <c r="C44" s="146">
        <v>10</v>
      </c>
      <c r="D44" s="11"/>
      <c r="E44" s="11"/>
      <c r="F44" s="97">
        <f t="shared" si="2"/>
        <v>0</v>
      </c>
      <c r="G44" s="105">
        <f>'AM6_MRS(input)'!$F$15</f>
        <v>0.56640000000000001</v>
      </c>
      <c r="H44" s="106">
        <f>'AM6_MRS(input)'!$F$16</f>
        <v>0</v>
      </c>
      <c r="I44" s="106">
        <f>'AM6_MRS(input)'!$F$17</f>
        <v>0</v>
      </c>
      <c r="J44" s="106" t="str">
        <f>'AM6_MRS(input)'!$F$18</f>
        <v>-</v>
      </c>
      <c r="K44" s="98">
        <f t="shared" si="3"/>
        <v>0</v>
      </c>
    </row>
    <row r="45" spans="2:11" x14ac:dyDescent="0.15">
      <c r="B45" s="210"/>
      <c r="C45" s="146">
        <v>11</v>
      </c>
      <c r="D45" s="11"/>
      <c r="E45" s="11"/>
      <c r="F45" s="97">
        <f t="shared" si="2"/>
        <v>0</v>
      </c>
      <c r="G45" s="105">
        <f>'AM6_MRS(input)'!$F$15</f>
        <v>0.56640000000000001</v>
      </c>
      <c r="H45" s="106">
        <f>'AM6_MRS(input)'!$F$16</f>
        <v>0</v>
      </c>
      <c r="I45" s="106">
        <f>'AM6_MRS(input)'!$F$17</f>
        <v>0</v>
      </c>
      <c r="J45" s="106" t="str">
        <f>'AM6_MRS(input)'!$F$18</f>
        <v>-</v>
      </c>
      <c r="K45" s="98">
        <f t="shared" si="3"/>
        <v>0</v>
      </c>
    </row>
    <row r="46" spans="2:11" x14ac:dyDescent="0.15">
      <c r="B46" s="210"/>
      <c r="C46" s="146">
        <v>12</v>
      </c>
      <c r="D46" s="11"/>
      <c r="E46" s="11"/>
      <c r="F46" s="97">
        <f t="shared" si="2"/>
        <v>0</v>
      </c>
      <c r="G46" s="105">
        <f>'AM6_MRS(input)'!$F$15</f>
        <v>0.56640000000000001</v>
      </c>
      <c r="H46" s="106">
        <f>'AM6_MRS(input)'!$F$16</f>
        <v>0</v>
      </c>
      <c r="I46" s="106">
        <f>'AM6_MRS(input)'!$F$17</f>
        <v>0</v>
      </c>
      <c r="J46" s="106" t="str">
        <f>'AM6_MRS(input)'!$F$18</f>
        <v>-</v>
      </c>
      <c r="K46" s="98">
        <f t="shared" si="3"/>
        <v>0</v>
      </c>
    </row>
    <row r="47" spans="2:11" x14ac:dyDescent="0.15">
      <c r="B47" s="210"/>
      <c r="C47" s="146">
        <v>13</v>
      </c>
      <c r="D47" s="11"/>
      <c r="E47" s="11"/>
      <c r="F47" s="97">
        <f t="shared" si="2"/>
        <v>0</v>
      </c>
      <c r="G47" s="105">
        <f>'AM6_MRS(input)'!$F$15</f>
        <v>0.56640000000000001</v>
      </c>
      <c r="H47" s="106">
        <f>'AM6_MRS(input)'!$F$16</f>
        <v>0</v>
      </c>
      <c r="I47" s="106">
        <f>'AM6_MRS(input)'!$F$17</f>
        <v>0</v>
      </c>
      <c r="J47" s="106" t="str">
        <f>'AM6_MRS(input)'!$F$18</f>
        <v>-</v>
      </c>
      <c r="K47" s="98">
        <f t="shared" si="3"/>
        <v>0</v>
      </c>
    </row>
    <row r="48" spans="2:11" x14ac:dyDescent="0.15">
      <c r="B48" s="210"/>
      <c r="C48" s="146">
        <v>14</v>
      </c>
      <c r="D48" s="11"/>
      <c r="E48" s="11"/>
      <c r="F48" s="97">
        <f t="shared" si="2"/>
        <v>0</v>
      </c>
      <c r="G48" s="105">
        <f>'AM6_MRS(input)'!$F$15</f>
        <v>0.56640000000000001</v>
      </c>
      <c r="H48" s="106">
        <f>'AM6_MRS(input)'!$F$16</f>
        <v>0</v>
      </c>
      <c r="I48" s="106">
        <f>'AM6_MRS(input)'!$F$17</f>
        <v>0</v>
      </c>
      <c r="J48" s="106" t="str">
        <f>'AM6_MRS(input)'!$F$18</f>
        <v>-</v>
      </c>
      <c r="K48" s="98">
        <f t="shared" si="3"/>
        <v>0</v>
      </c>
    </row>
    <row r="49" spans="2:11" x14ac:dyDescent="0.15">
      <c r="B49" s="210"/>
      <c r="C49" s="146">
        <v>15</v>
      </c>
      <c r="D49" s="11"/>
      <c r="E49" s="11"/>
      <c r="F49" s="97">
        <f t="shared" si="2"/>
        <v>0</v>
      </c>
      <c r="G49" s="105">
        <f>'AM6_MRS(input)'!$F$15</f>
        <v>0.56640000000000001</v>
      </c>
      <c r="H49" s="106">
        <f>'AM6_MRS(input)'!$F$16</f>
        <v>0</v>
      </c>
      <c r="I49" s="106">
        <f>'AM6_MRS(input)'!$F$17</f>
        <v>0</v>
      </c>
      <c r="J49" s="106" t="str">
        <f>'AM6_MRS(input)'!$F$18</f>
        <v>-</v>
      </c>
      <c r="K49" s="98">
        <f t="shared" si="3"/>
        <v>0</v>
      </c>
    </row>
    <row r="50" spans="2:11" x14ac:dyDescent="0.15">
      <c r="B50" s="210"/>
      <c r="C50" s="146">
        <v>16</v>
      </c>
      <c r="D50" s="11"/>
      <c r="E50" s="11"/>
      <c r="F50" s="97">
        <f t="shared" si="2"/>
        <v>0</v>
      </c>
      <c r="G50" s="105">
        <f>'AM6_MRS(input)'!$F$15</f>
        <v>0.56640000000000001</v>
      </c>
      <c r="H50" s="106">
        <f>'AM6_MRS(input)'!$F$16</f>
        <v>0</v>
      </c>
      <c r="I50" s="106">
        <f>'AM6_MRS(input)'!$F$17</f>
        <v>0</v>
      </c>
      <c r="J50" s="106" t="str">
        <f>'AM6_MRS(input)'!$F$18</f>
        <v>-</v>
      </c>
      <c r="K50" s="98">
        <f t="shared" si="3"/>
        <v>0</v>
      </c>
    </row>
    <row r="51" spans="2:11" x14ac:dyDescent="0.15">
      <c r="B51" s="210"/>
      <c r="C51" s="146">
        <v>17</v>
      </c>
      <c r="D51" s="11"/>
      <c r="E51" s="11"/>
      <c r="F51" s="97">
        <f t="shared" si="2"/>
        <v>0</v>
      </c>
      <c r="G51" s="105">
        <f>'AM6_MRS(input)'!$F$15</f>
        <v>0.56640000000000001</v>
      </c>
      <c r="H51" s="106">
        <f>'AM6_MRS(input)'!$F$16</f>
        <v>0</v>
      </c>
      <c r="I51" s="106">
        <f>'AM6_MRS(input)'!$F$17</f>
        <v>0</v>
      </c>
      <c r="J51" s="106" t="str">
        <f>'AM6_MRS(input)'!$F$18</f>
        <v>-</v>
      </c>
      <c r="K51" s="98">
        <f t="shared" si="3"/>
        <v>0</v>
      </c>
    </row>
    <row r="52" spans="2:11" x14ac:dyDescent="0.15">
      <c r="B52" s="210"/>
      <c r="C52" s="146">
        <v>18</v>
      </c>
      <c r="D52" s="11"/>
      <c r="E52" s="11"/>
      <c r="F52" s="97">
        <f t="shared" si="2"/>
        <v>0</v>
      </c>
      <c r="G52" s="105">
        <f>'AM6_MRS(input)'!$F$15</f>
        <v>0.56640000000000001</v>
      </c>
      <c r="H52" s="106">
        <f>'AM6_MRS(input)'!$F$16</f>
        <v>0</v>
      </c>
      <c r="I52" s="106">
        <f>'AM6_MRS(input)'!$F$17</f>
        <v>0</v>
      </c>
      <c r="J52" s="106" t="str">
        <f>'AM6_MRS(input)'!$F$18</f>
        <v>-</v>
      </c>
      <c r="K52" s="98">
        <f t="shared" si="3"/>
        <v>0</v>
      </c>
    </row>
    <row r="53" spans="2:11" x14ac:dyDescent="0.15">
      <c r="B53" s="210"/>
      <c r="C53" s="146">
        <v>19</v>
      </c>
      <c r="D53" s="11"/>
      <c r="E53" s="11"/>
      <c r="F53" s="97">
        <f t="shared" si="2"/>
        <v>0</v>
      </c>
      <c r="G53" s="105">
        <f>'AM6_MRS(input)'!$F$15</f>
        <v>0.56640000000000001</v>
      </c>
      <c r="H53" s="106">
        <f>'AM6_MRS(input)'!$F$16</f>
        <v>0</v>
      </c>
      <c r="I53" s="106">
        <f>'AM6_MRS(input)'!$F$17</f>
        <v>0</v>
      </c>
      <c r="J53" s="106" t="str">
        <f>'AM6_MRS(input)'!$F$18</f>
        <v>-</v>
      </c>
      <c r="K53" s="98">
        <f t="shared" si="3"/>
        <v>0</v>
      </c>
    </row>
    <row r="54" spans="2:11" x14ac:dyDescent="0.15">
      <c r="B54" s="210"/>
      <c r="C54" s="146">
        <v>20</v>
      </c>
      <c r="D54" s="11"/>
      <c r="E54" s="11"/>
      <c r="F54" s="97">
        <f t="shared" si="2"/>
        <v>0</v>
      </c>
      <c r="G54" s="105">
        <f>'AM6_MRS(input)'!$F$15</f>
        <v>0.56640000000000001</v>
      </c>
      <c r="H54" s="106">
        <f>'AM6_MRS(input)'!$F$16</f>
        <v>0</v>
      </c>
      <c r="I54" s="106">
        <f>'AM6_MRS(input)'!$F$17</f>
        <v>0</v>
      </c>
      <c r="J54" s="106" t="str">
        <f>'AM6_MRS(input)'!$F$18</f>
        <v>-</v>
      </c>
      <c r="K54" s="98">
        <f t="shared" si="3"/>
        <v>0</v>
      </c>
    </row>
    <row r="55" spans="2:11" ht="15" x14ac:dyDescent="0.15">
      <c r="B55" s="210"/>
      <c r="C55" s="99" t="s">
        <v>44</v>
      </c>
      <c r="D55" s="99"/>
      <c r="E55" s="99"/>
      <c r="F55" s="100" t="s">
        <v>36</v>
      </c>
      <c r="G55" s="100" t="s">
        <v>36</v>
      </c>
      <c r="H55" s="100" t="s">
        <v>36</v>
      </c>
      <c r="I55" s="100" t="s">
        <v>36</v>
      </c>
      <c r="J55" s="100" t="s">
        <v>36</v>
      </c>
      <c r="K55" s="101">
        <f>SUMIF(K35:K54,"&gt;0",K35:K54)</f>
        <v>0</v>
      </c>
    </row>
  </sheetData>
  <sheetProtection password="C763" sheet="1" objects="1" scenarios="1" formatCells="0" formatRows="0"/>
  <mergeCells count="6">
    <mergeCell ref="B35:B55"/>
    <mergeCell ref="C4:E4"/>
    <mergeCell ref="G4:P4"/>
    <mergeCell ref="B8:B28"/>
    <mergeCell ref="C31:E31"/>
    <mergeCell ref="G31:J31"/>
  </mergeCells>
  <phoneticPr fontId="3"/>
  <printOptions verticalCentered="1"/>
  <pageMargins left="0.70866141732283472" right="0.70866141732283472" top="0.74803149606299213" bottom="0.74803149606299213" header="0.31496062992125984" footer="0.31496062992125984"/>
  <pageSetup paperSize="8" scale="6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x14ac:dyDescent="0.15">
      <c r="I1" s="2" t="str">
        <f>'AM6_MPS(input)'!K1</f>
        <v>Monitoring Spreadsheet: JCM_TH_AM006_ver01.0</v>
      </c>
    </row>
    <row r="2" spans="1:9" x14ac:dyDescent="0.15">
      <c r="I2" s="2" t="str">
        <f>'AM6_MPS(input)'!K2</f>
        <v>Reference Number: TH003</v>
      </c>
    </row>
    <row r="3" spans="1:9" ht="27.75" customHeight="1" x14ac:dyDescent="0.15">
      <c r="A3" s="211" t="s">
        <v>167</v>
      </c>
      <c r="B3" s="211"/>
      <c r="C3" s="211"/>
      <c r="D3" s="211"/>
      <c r="E3" s="211"/>
      <c r="F3" s="211"/>
      <c r="G3" s="211"/>
      <c r="H3" s="211"/>
      <c r="I3" s="211"/>
    </row>
    <row r="4" spans="1:9" ht="11.25" customHeight="1" x14ac:dyDescent="0.15"/>
    <row r="5" spans="1:9" ht="18.75" customHeight="1" thickBot="1" x14ac:dyDescent="0.2">
      <c r="A5" s="22" t="s">
        <v>10</v>
      </c>
      <c r="B5" s="13"/>
      <c r="C5" s="13"/>
      <c r="D5" s="13"/>
      <c r="E5" s="12"/>
      <c r="F5" s="14" t="s">
        <v>11</v>
      </c>
      <c r="G5" s="45" t="s">
        <v>12</v>
      </c>
      <c r="H5" s="14" t="s">
        <v>13</v>
      </c>
      <c r="I5" s="15" t="s">
        <v>14</v>
      </c>
    </row>
    <row r="6" spans="1:9" ht="18.75" customHeight="1" thickBot="1" x14ac:dyDescent="0.2">
      <c r="A6" s="23"/>
      <c r="B6" s="16" t="s">
        <v>153</v>
      </c>
      <c r="C6" s="16"/>
      <c r="D6" s="16"/>
      <c r="E6" s="16"/>
      <c r="F6" s="42" t="s">
        <v>16</v>
      </c>
      <c r="G6" s="49">
        <f>G8-G11</f>
        <v>0</v>
      </c>
      <c r="H6" s="43" t="s">
        <v>154</v>
      </c>
      <c r="I6" s="18" t="s">
        <v>155</v>
      </c>
    </row>
    <row r="7" spans="1:9" ht="18.75" customHeight="1" thickBot="1" x14ac:dyDescent="0.2">
      <c r="A7" s="22" t="s">
        <v>52</v>
      </c>
      <c r="B7" s="12"/>
      <c r="C7" s="13"/>
      <c r="D7" s="14"/>
      <c r="E7" s="14"/>
      <c r="F7" s="14"/>
      <c r="G7" s="46"/>
      <c r="H7" s="12"/>
      <c r="I7" s="14"/>
    </row>
    <row r="8" spans="1:9" ht="18.75" customHeight="1" thickBot="1" x14ac:dyDescent="0.2">
      <c r="A8" s="24"/>
      <c r="B8" s="27" t="s">
        <v>156</v>
      </c>
      <c r="C8" s="16"/>
      <c r="D8" s="16"/>
      <c r="E8" s="16"/>
      <c r="F8" s="42" t="s">
        <v>16</v>
      </c>
      <c r="G8" s="47">
        <f>G9</f>
        <v>0</v>
      </c>
      <c r="H8" s="43" t="s">
        <v>154</v>
      </c>
      <c r="I8" s="17" t="s">
        <v>157</v>
      </c>
    </row>
    <row r="9" spans="1:9" ht="18.75" customHeight="1" x14ac:dyDescent="0.15">
      <c r="A9" s="23"/>
      <c r="B9" s="26"/>
      <c r="C9" s="19" t="s">
        <v>156</v>
      </c>
      <c r="D9" s="19"/>
      <c r="E9" s="19"/>
      <c r="F9" s="17" t="s">
        <v>16</v>
      </c>
      <c r="G9" s="48">
        <f>'AM6_MRS(input_separate)'!Q28</f>
        <v>0</v>
      </c>
      <c r="H9" s="17" t="s">
        <v>154</v>
      </c>
      <c r="I9" s="17" t="s">
        <v>157</v>
      </c>
    </row>
    <row r="10" spans="1:9" ht="18.75" customHeight="1" thickBot="1" x14ac:dyDescent="0.2">
      <c r="A10" s="22" t="s">
        <v>53</v>
      </c>
      <c r="B10" s="13"/>
      <c r="C10" s="13"/>
      <c r="D10" s="13"/>
      <c r="E10" s="12"/>
      <c r="F10" s="14"/>
      <c r="G10" s="22"/>
      <c r="H10" s="12"/>
      <c r="I10" s="14"/>
    </row>
    <row r="11" spans="1:9" ht="18.75" customHeight="1" thickBot="1" x14ac:dyDescent="0.2">
      <c r="A11" s="24"/>
      <c r="B11" s="25" t="s">
        <v>158</v>
      </c>
      <c r="C11" s="20"/>
      <c r="D11" s="20"/>
      <c r="E11" s="20"/>
      <c r="F11" s="42" t="s">
        <v>16</v>
      </c>
      <c r="G11" s="47">
        <f>G12</f>
        <v>0</v>
      </c>
      <c r="H11" s="44" t="s">
        <v>159</v>
      </c>
      <c r="I11" s="21" t="s">
        <v>160</v>
      </c>
    </row>
    <row r="12" spans="1:9" ht="18.75" customHeight="1" x14ac:dyDescent="0.15">
      <c r="A12" s="23"/>
      <c r="B12" s="26"/>
      <c r="C12" s="19" t="s">
        <v>161</v>
      </c>
      <c r="D12" s="19"/>
      <c r="E12" s="19"/>
      <c r="F12" s="21" t="s">
        <v>16</v>
      </c>
      <c r="G12" s="48">
        <f>'AM6_MRS(input_separate)'!K55</f>
        <v>0</v>
      </c>
      <c r="H12" s="21" t="s">
        <v>159</v>
      </c>
      <c r="I12" s="21" t="s">
        <v>160</v>
      </c>
    </row>
    <row r="13" spans="1:9" x14ac:dyDescent="0.15">
      <c r="A13" s="7"/>
      <c r="B13" s="7"/>
      <c r="C13" s="7"/>
      <c r="D13" s="7"/>
      <c r="E13" s="7"/>
      <c r="F13" s="8"/>
      <c r="G13" s="9"/>
      <c r="H13" s="9"/>
      <c r="I13" s="33"/>
    </row>
    <row r="14" spans="1:9" ht="21.75" customHeight="1" x14ac:dyDescent="0.15">
      <c r="E14" s="7" t="s">
        <v>18</v>
      </c>
      <c r="F14" s="5"/>
    </row>
    <row r="15" spans="1:9" ht="28.5" x14ac:dyDescent="0.15">
      <c r="E15" s="238" t="s">
        <v>125</v>
      </c>
      <c r="F15" s="29" t="s">
        <v>99</v>
      </c>
      <c r="G15" s="37" t="s">
        <v>100</v>
      </c>
      <c r="H15" s="38" t="s">
        <v>162</v>
      </c>
    </row>
    <row r="16" spans="1:9" ht="21.75" customHeight="1" x14ac:dyDescent="0.15">
      <c r="E16" s="238"/>
      <c r="F16" s="28" t="s">
        <v>101</v>
      </c>
      <c r="G16" s="39">
        <v>1000</v>
      </c>
      <c r="H16" s="40">
        <v>80</v>
      </c>
    </row>
    <row r="17" spans="5:8" ht="21.75" customHeight="1" x14ac:dyDescent="0.15">
      <c r="E17" s="238"/>
      <c r="F17" s="28" t="s">
        <v>102</v>
      </c>
      <c r="G17" s="39">
        <v>10000</v>
      </c>
      <c r="H17" s="40">
        <v>40</v>
      </c>
    </row>
    <row r="18" spans="5:8" ht="21.75" customHeight="1" x14ac:dyDescent="0.15">
      <c r="E18" s="30"/>
      <c r="F18" s="31"/>
      <c r="G18" s="32"/>
      <c r="H18" s="33"/>
    </row>
    <row r="19" spans="5:8" ht="30" customHeight="1" x14ac:dyDescent="0.15">
      <c r="E19" s="238" t="s">
        <v>124</v>
      </c>
      <c r="F19" s="239"/>
      <c r="G19" s="41">
        <v>1200</v>
      </c>
      <c r="H19" s="34" t="s">
        <v>126</v>
      </c>
    </row>
    <row r="20" spans="5:8" ht="21.75" customHeight="1" x14ac:dyDescent="0.15">
      <c r="E20" s="10"/>
      <c r="F20" s="10"/>
      <c r="G20" s="7"/>
      <c r="H20" s="7"/>
    </row>
  </sheetData>
  <sheetProtection password="C763" sheet="1" objects="1" scenarios="1"/>
  <mergeCells count="3">
    <mergeCell ref="A3:I3"/>
    <mergeCell ref="E15:E17"/>
    <mergeCell ref="E19:F19"/>
  </mergeCells>
  <phoneticPr fontId="3"/>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27"/>
  <sheetViews>
    <sheetView showGridLines="0" view="pageBreakPreview" zoomScale="55" zoomScaleNormal="70" zoomScaleSheetLayoutView="55" workbookViewId="0"/>
  </sheetViews>
  <sheetFormatPr defaultColWidth="9" defaultRowHeight="14.25" x14ac:dyDescent="0.15"/>
  <cols>
    <col min="1" max="1" width="12" style="76" customWidth="1"/>
    <col min="2" max="2" width="10" style="76" bestFit="1" customWidth="1"/>
    <col min="3" max="20" width="13.75" style="76" customWidth="1"/>
    <col min="21" max="16384" width="9" style="76"/>
  </cols>
  <sheetData>
    <row r="1" spans="1:20" x14ac:dyDescent="0.15">
      <c r="T1" s="77" t="str">
        <f>'AM3_MPS(input)'!K1</f>
        <v>Monitoring Spreadsheet: JCM_TH_AM003_ver01.0</v>
      </c>
    </row>
    <row r="2" spans="1:20" x14ac:dyDescent="0.15">
      <c r="T2" s="77" t="str">
        <f>'AM3_MPS(input)'!K2</f>
        <v>Reference Number: TH003</v>
      </c>
    </row>
    <row r="3" spans="1:20" s="78" customFormat="1" ht="27.6" customHeight="1" x14ac:dyDescent="0.15">
      <c r="A3" s="79"/>
      <c r="B3" s="79"/>
      <c r="C3" s="204" t="s">
        <v>332</v>
      </c>
      <c r="D3" s="205"/>
      <c r="E3" s="206"/>
      <c r="F3" s="204" t="s">
        <v>333</v>
      </c>
      <c r="G3" s="205"/>
      <c r="H3" s="205"/>
      <c r="I3" s="205"/>
      <c r="J3" s="205"/>
      <c r="K3" s="205"/>
      <c r="L3" s="205"/>
      <c r="M3" s="205"/>
      <c r="N3" s="205"/>
      <c r="O3" s="205"/>
      <c r="P3" s="205"/>
      <c r="Q3" s="206"/>
      <c r="R3" s="207" t="s">
        <v>334</v>
      </c>
      <c r="S3" s="208"/>
      <c r="T3" s="209"/>
    </row>
    <row r="4" spans="1:20" ht="18.75" x14ac:dyDescent="0.15">
      <c r="A4" s="149" t="s">
        <v>335</v>
      </c>
      <c r="B4" s="83" t="s">
        <v>336</v>
      </c>
      <c r="C4" s="85" t="s">
        <v>337</v>
      </c>
      <c r="D4" s="59" t="s">
        <v>338</v>
      </c>
      <c r="E4" s="59" t="s">
        <v>339</v>
      </c>
      <c r="F4" s="65" t="s">
        <v>340</v>
      </c>
      <c r="G4" s="65" t="s">
        <v>340</v>
      </c>
      <c r="H4" s="65" t="s">
        <v>340</v>
      </c>
      <c r="I4" s="65" t="s">
        <v>340</v>
      </c>
      <c r="J4" s="65" t="s">
        <v>341</v>
      </c>
      <c r="K4" s="65" t="s">
        <v>342</v>
      </c>
      <c r="L4" s="65" t="s">
        <v>343</v>
      </c>
      <c r="M4" s="65" t="s">
        <v>344</v>
      </c>
      <c r="N4" s="65" t="s">
        <v>345</v>
      </c>
      <c r="O4" s="65" t="s">
        <v>346</v>
      </c>
      <c r="P4" s="65" t="s">
        <v>347</v>
      </c>
      <c r="Q4" s="65" t="s">
        <v>348</v>
      </c>
      <c r="R4" s="85" t="s">
        <v>349</v>
      </c>
      <c r="S4" s="85" t="s">
        <v>51</v>
      </c>
      <c r="T4" s="85" t="s">
        <v>350</v>
      </c>
    </row>
    <row r="5" spans="1:20" ht="149.44999999999999" customHeight="1" x14ac:dyDescent="0.15">
      <c r="A5" s="149" t="s">
        <v>351</v>
      </c>
      <c r="B5" s="86" t="s">
        <v>352</v>
      </c>
      <c r="C5" s="147" t="s">
        <v>252</v>
      </c>
      <c r="D5" s="91" t="s">
        <v>353</v>
      </c>
      <c r="E5" s="154" t="s">
        <v>354</v>
      </c>
      <c r="F5" s="87" t="s">
        <v>219</v>
      </c>
      <c r="G5" s="88" t="s">
        <v>50</v>
      </c>
      <c r="H5" s="88" t="s">
        <v>138</v>
      </c>
      <c r="I5" s="88" t="s">
        <v>140</v>
      </c>
      <c r="J5" s="88" t="s">
        <v>355</v>
      </c>
      <c r="K5" s="88" t="s">
        <v>356</v>
      </c>
      <c r="L5" s="88" t="s">
        <v>357</v>
      </c>
      <c r="M5" s="88" t="s">
        <v>358</v>
      </c>
      <c r="N5" s="88" t="s">
        <v>359</v>
      </c>
      <c r="O5" s="88" t="s">
        <v>95</v>
      </c>
      <c r="P5" s="88" t="s">
        <v>360</v>
      </c>
      <c r="Q5" s="155" t="s">
        <v>361</v>
      </c>
      <c r="R5" s="91" t="s">
        <v>362</v>
      </c>
      <c r="S5" s="91" t="s">
        <v>363</v>
      </c>
      <c r="T5" s="91" t="s">
        <v>364</v>
      </c>
    </row>
    <row r="6" spans="1:20" ht="28.5" x14ac:dyDescent="0.15">
      <c r="A6" s="149" t="s">
        <v>365</v>
      </c>
      <c r="B6" s="92" t="s">
        <v>366</v>
      </c>
      <c r="C6" s="65" t="s">
        <v>367</v>
      </c>
      <c r="D6" s="59" t="s">
        <v>368</v>
      </c>
      <c r="E6" s="65" t="s">
        <v>367</v>
      </c>
      <c r="F6" s="59" t="s">
        <v>369</v>
      </c>
      <c r="G6" s="59" t="s">
        <v>369</v>
      </c>
      <c r="H6" s="59" t="s">
        <v>369</v>
      </c>
      <c r="I6" s="59" t="s">
        <v>369</v>
      </c>
      <c r="J6" s="59" t="s">
        <v>370</v>
      </c>
      <c r="K6" s="59" t="s">
        <v>370</v>
      </c>
      <c r="L6" s="93" t="s">
        <v>371</v>
      </c>
      <c r="M6" s="93" t="s">
        <v>371</v>
      </c>
      <c r="N6" s="93" t="s">
        <v>371</v>
      </c>
      <c r="O6" s="93" t="s">
        <v>372</v>
      </c>
      <c r="P6" s="93" t="s">
        <v>373</v>
      </c>
      <c r="Q6" s="93" t="s">
        <v>374</v>
      </c>
      <c r="R6" s="92" t="s">
        <v>375</v>
      </c>
      <c r="S6" s="92" t="s">
        <v>375</v>
      </c>
      <c r="T6" s="92" t="s">
        <v>375</v>
      </c>
    </row>
    <row r="7" spans="1:20" x14ac:dyDescent="0.15">
      <c r="A7" s="210" t="s">
        <v>376</v>
      </c>
      <c r="B7" s="156" t="s">
        <v>377</v>
      </c>
      <c r="C7" s="157">
        <f>((2*143)/1000)*8000</f>
        <v>2288</v>
      </c>
      <c r="D7" s="158" t="str">
        <f>'AM3_MPS(input)'!$E$9</f>
        <v>-</v>
      </c>
      <c r="E7" s="159" t="str">
        <f>'AM3_MPS(input)'!$E$10</f>
        <v>-</v>
      </c>
      <c r="F7" s="160">
        <f>'AM3_MPS(input)'!$E$15</f>
        <v>0.56640000000000001</v>
      </c>
      <c r="G7" s="95">
        <f>'AM3_MPS(input)'!$E$16</f>
        <v>0</v>
      </c>
      <c r="H7" s="95">
        <f>'AM3_MPS(input)'!$E$17</f>
        <v>0</v>
      </c>
      <c r="I7" s="95" t="str">
        <f>'AM3_MPS(input)'!$E$18</f>
        <v>-</v>
      </c>
      <c r="J7" s="128">
        <v>37</v>
      </c>
      <c r="K7" s="128">
        <v>7</v>
      </c>
      <c r="L7" s="107">
        <v>5.69</v>
      </c>
      <c r="M7" s="107">
        <v>6.15</v>
      </c>
      <c r="N7" s="161">
        <f>M7*((J7-K7+'AM3_MPS(calc_process)'!$F$21+'AM3_MPS(calc_process)'!$F$22)/(37-7+'AM3_MPS(calc_process)'!$F$21+'AM3_MPS(calc_process)'!$F$22))</f>
        <v>6.15</v>
      </c>
      <c r="O7" s="162" t="str">
        <f>'AM3_MPS(input)'!$E$24</f>
        <v>-</v>
      </c>
      <c r="P7" s="163" t="str">
        <f>'AM3_MPS(input)'!$E$25</f>
        <v>-</v>
      </c>
      <c r="Q7" s="164" t="str">
        <f>'AM3_MPS(input)'!$E$26</f>
        <v>-</v>
      </c>
      <c r="R7" s="165">
        <f>IF(ISERROR(C7*(N7/L7)*SMALL(F7:I7,COUNTIF(F7:I7,0)+1)),0,(C7*(N7/L7)*SMALL(F7:I7,COUNTIF(F7:I7,0)+1)))</f>
        <v>1400.6902776801408</v>
      </c>
      <c r="S7" s="166">
        <f>IF(ISERROR(C7*SMALL(F7:I7,COUNTIF(F7:I7,0)+1)),0,(C7*SMALL(F7:I7,COUNTIF(F7:I7,0)+1)))</f>
        <v>1295.9232</v>
      </c>
      <c r="T7" s="167">
        <f>R7-S7</f>
        <v>104.7670776801408</v>
      </c>
    </row>
    <row r="8" spans="1:20" x14ac:dyDescent="0.15">
      <c r="A8" s="210"/>
      <c r="B8" s="156" t="s">
        <v>378</v>
      </c>
      <c r="C8" s="157">
        <f>((2*143)/1000)*8000</f>
        <v>2288</v>
      </c>
      <c r="D8" s="158" t="str">
        <f>'AM3_MPS(input)'!$E$9</f>
        <v>-</v>
      </c>
      <c r="E8" s="159" t="str">
        <f>'AM3_MPS(input)'!$E$10</f>
        <v>-</v>
      </c>
      <c r="F8" s="160">
        <f>'AM3_MPS(input)'!$E$15</f>
        <v>0.56640000000000001</v>
      </c>
      <c r="G8" s="95">
        <f>'AM3_MPS(input)'!$E$16</f>
        <v>0</v>
      </c>
      <c r="H8" s="95">
        <f>'AM3_MPS(input)'!$E$17</f>
        <v>0</v>
      </c>
      <c r="I8" s="95" t="str">
        <f>'AM3_MPS(input)'!$E$18</f>
        <v>-</v>
      </c>
      <c r="J8" s="128">
        <v>37</v>
      </c>
      <c r="K8" s="128">
        <v>7</v>
      </c>
      <c r="L8" s="107">
        <v>5.69</v>
      </c>
      <c r="M8" s="107">
        <v>6.15</v>
      </c>
      <c r="N8" s="161">
        <f>M8*((J8-K8+'AM3_MPS(calc_process)'!$F$21+'AM3_MPS(calc_process)'!$F$22)/(37-7+'AM3_MPS(calc_process)'!$F$21+'AM3_MPS(calc_process)'!$F$22))</f>
        <v>6.15</v>
      </c>
      <c r="O8" s="162" t="str">
        <f>'AM3_MPS(input)'!$E$24</f>
        <v>-</v>
      </c>
      <c r="P8" s="163" t="str">
        <f>'AM3_MPS(input)'!$E$25</f>
        <v>-</v>
      </c>
      <c r="Q8" s="164" t="str">
        <f>'AM3_MPS(input)'!$E$26</f>
        <v>-</v>
      </c>
      <c r="R8" s="165">
        <f t="shared" ref="R8:R26" si="0">IF(ISERROR(C8*(N8/L8)*SMALL(F8:I8,COUNTIF(F8:I8,0)+1)),0,(C8*(N8/L8)*SMALL(F8:I8,COUNTIF(F8:I8,0)+1)))</f>
        <v>1400.6902776801408</v>
      </c>
      <c r="S8" s="166">
        <f t="shared" ref="S8:S26" si="1">IF(ISERROR(C8*SMALL(F8:I8,COUNTIF(F8:I8,0)+1)),0,(C8*SMALL(F8:I8,COUNTIF(F8:I8,0)+1)))</f>
        <v>1295.9232</v>
      </c>
      <c r="T8" s="167">
        <f t="shared" ref="T8:T26" si="2">R8-S8</f>
        <v>104.7670776801408</v>
      </c>
    </row>
    <row r="9" spans="1:20" x14ac:dyDescent="0.15">
      <c r="A9" s="210"/>
      <c r="B9" s="156" t="s">
        <v>379</v>
      </c>
      <c r="C9" s="157">
        <f>((2*143)/1000)*8000</f>
        <v>2288</v>
      </c>
      <c r="D9" s="158" t="str">
        <f>'AM3_MPS(input)'!$E$9</f>
        <v>-</v>
      </c>
      <c r="E9" s="159" t="str">
        <f>'AM3_MPS(input)'!$E$10</f>
        <v>-</v>
      </c>
      <c r="F9" s="160">
        <f>'AM3_MPS(input)'!$E$15</f>
        <v>0.56640000000000001</v>
      </c>
      <c r="G9" s="95">
        <f>'AM3_MPS(input)'!$E$16</f>
        <v>0</v>
      </c>
      <c r="H9" s="95">
        <f>'AM3_MPS(input)'!$E$17</f>
        <v>0</v>
      </c>
      <c r="I9" s="95" t="str">
        <f>'AM3_MPS(input)'!$E$18</f>
        <v>-</v>
      </c>
      <c r="J9" s="128">
        <v>37</v>
      </c>
      <c r="K9" s="128">
        <v>7</v>
      </c>
      <c r="L9" s="107">
        <v>5.69</v>
      </c>
      <c r="M9" s="107">
        <v>6.15</v>
      </c>
      <c r="N9" s="161">
        <f>M9*((J9-K9+'AM3_MPS(calc_process)'!$F$21+'AM3_MPS(calc_process)'!$F$22)/(37-7+'AM3_MPS(calc_process)'!$F$21+'AM3_MPS(calc_process)'!$F$22))</f>
        <v>6.15</v>
      </c>
      <c r="O9" s="162" t="str">
        <f>'AM3_MPS(input)'!$E$24</f>
        <v>-</v>
      </c>
      <c r="P9" s="163" t="str">
        <f>'AM3_MPS(input)'!$E$25</f>
        <v>-</v>
      </c>
      <c r="Q9" s="164" t="str">
        <f>'AM3_MPS(input)'!$E$26</f>
        <v>-</v>
      </c>
      <c r="R9" s="165">
        <f t="shared" si="0"/>
        <v>1400.6902776801408</v>
      </c>
      <c r="S9" s="166">
        <f t="shared" si="1"/>
        <v>1295.9232</v>
      </c>
      <c r="T9" s="167">
        <f t="shared" si="2"/>
        <v>104.7670776801408</v>
      </c>
    </row>
    <row r="10" spans="1:20" x14ac:dyDescent="0.15">
      <c r="A10" s="210"/>
      <c r="B10" s="156">
        <v>4</v>
      </c>
      <c r="C10" s="157"/>
      <c r="D10" s="158" t="str">
        <f>'AM3_MPS(input)'!$E$9</f>
        <v>-</v>
      </c>
      <c r="E10" s="159" t="str">
        <f>'AM3_MPS(input)'!$E$10</f>
        <v>-</v>
      </c>
      <c r="F10" s="160">
        <f>'AM3_MPS(input)'!$E$15</f>
        <v>0.56640000000000001</v>
      </c>
      <c r="G10" s="95">
        <f>'AM3_MPS(input)'!$E$16</f>
        <v>0</v>
      </c>
      <c r="H10" s="95">
        <f>'AM3_MPS(input)'!$E$17</f>
        <v>0</v>
      </c>
      <c r="I10" s="95" t="str">
        <f>'AM3_MPS(input)'!$E$18</f>
        <v>-</v>
      </c>
      <c r="J10" s="128"/>
      <c r="K10" s="128"/>
      <c r="L10" s="107"/>
      <c r="M10" s="107"/>
      <c r="N10" s="161">
        <f>M10*((J10-K10+'AM3_MPS(calc_process)'!$F$21+'AM3_MPS(calc_process)'!$F$22)/(37-7+'AM3_MPS(calc_process)'!$F$21+'AM3_MPS(calc_process)'!$F$22))</f>
        <v>0</v>
      </c>
      <c r="O10" s="162" t="str">
        <f>'AM3_MPS(input)'!$E$24</f>
        <v>-</v>
      </c>
      <c r="P10" s="163" t="str">
        <f>'AM3_MPS(input)'!$E$25</f>
        <v>-</v>
      </c>
      <c r="Q10" s="164" t="str">
        <f>'AM3_MPS(input)'!$E$26</f>
        <v>-</v>
      </c>
      <c r="R10" s="165">
        <f t="shared" si="0"/>
        <v>0</v>
      </c>
      <c r="S10" s="166">
        <f t="shared" si="1"/>
        <v>0</v>
      </c>
      <c r="T10" s="167">
        <f t="shared" si="2"/>
        <v>0</v>
      </c>
    </row>
    <row r="11" spans="1:20" x14ac:dyDescent="0.15">
      <c r="A11" s="210"/>
      <c r="B11" s="156">
        <v>5</v>
      </c>
      <c r="C11" s="157"/>
      <c r="D11" s="158" t="str">
        <f>'AM3_MPS(input)'!$E$9</f>
        <v>-</v>
      </c>
      <c r="E11" s="159" t="str">
        <f>'AM3_MPS(input)'!$E$10</f>
        <v>-</v>
      </c>
      <c r="F11" s="160">
        <f>'AM3_MPS(input)'!$E$15</f>
        <v>0.56640000000000001</v>
      </c>
      <c r="G11" s="95">
        <f>'AM3_MPS(input)'!$E$16</f>
        <v>0</v>
      </c>
      <c r="H11" s="95">
        <f>'AM3_MPS(input)'!$E$17</f>
        <v>0</v>
      </c>
      <c r="I11" s="95" t="str">
        <f>'AM3_MPS(input)'!$E$18</f>
        <v>-</v>
      </c>
      <c r="J11" s="128"/>
      <c r="K11" s="128"/>
      <c r="L11" s="107"/>
      <c r="M11" s="107"/>
      <c r="N11" s="161">
        <f>M11*((J11-K11+'AM3_MPS(calc_process)'!$F$21+'AM3_MPS(calc_process)'!$F$22)/(37-7+'AM3_MPS(calc_process)'!$F$21+'AM3_MPS(calc_process)'!$F$22))</f>
        <v>0</v>
      </c>
      <c r="O11" s="162" t="str">
        <f>'AM3_MPS(input)'!$E$24</f>
        <v>-</v>
      </c>
      <c r="P11" s="163" t="str">
        <f>'AM3_MPS(input)'!$E$25</f>
        <v>-</v>
      </c>
      <c r="Q11" s="164" t="str">
        <f>'AM3_MPS(input)'!$E$26</f>
        <v>-</v>
      </c>
      <c r="R11" s="165">
        <f t="shared" si="0"/>
        <v>0</v>
      </c>
      <c r="S11" s="166">
        <f t="shared" si="1"/>
        <v>0</v>
      </c>
      <c r="T11" s="167">
        <f t="shared" si="2"/>
        <v>0</v>
      </c>
    </row>
    <row r="12" spans="1:20" x14ac:dyDescent="0.15">
      <c r="A12" s="210"/>
      <c r="B12" s="156">
        <v>6</v>
      </c>
      <c r="C12" s="157"/>
      <c r="D12" s="158" t="str">
        <f>'AM3_MPS(input)'!$E$9</f>
        <v>-</v>
      </c>
      <c r="E12" s="159" t="str">
        <f>'AM3_MPS(input)'!$E$10</f>
        <v>-</v>
      </c>
      <c r="F12" s="160">
        <f>'AM3_MPS(input)'!$E$15</f>
        <v>0.56640000000000001</v>
      </c>
      <c r="G12" s="95">
        <f>'AM3_MPS(input)'!$E$16</f>
        <v>0</v>
      </c>
      <c r="H12" s="95">
        <f>'AM3_MPS(input)'!$E$17</f>
        <v>0</v>
      </c>
      <c r="I12" s="95" t="str">
        <f>'AM3_MPS(input)'!$E$18</f>
        <v>-</v>
      </c>
      <c r="J12" s="128"/>
      <c r="K12" s="128"/>
      <c r="L12" s="107"/>
      <c r="M12" s="107"/>
      <c r="N12" s="161">
        <f>M12*((J12-K12+'AM3_MPS(calc_process)'!$F$21+'AM3_MPS(calc_process)'!$F$22)/(37-7+'AM3_MPS(calc_process)'!$F$21+'AM3_MPS(calc_process)'!$F$22))</f>
        <v>0</v>
      </c>
      <c r="O12" s="162" t="str">
        <f>'AM3_MPS(input)'!$E$24</f>
        <v>-</v>
      </c>
      <c r="P12" s="163" t="str">
        <f>'AM3_MPS(input)'!$E$25</f>
        <v>-</v>
      </c>
      <c r="Q12" s="164" t="str">
        <f>'AM3_MPS(input)'!$E$26</f>
        <v>-</v>
      </c>
      <c r="R12" s="165">
        <f t="shared" si="0"/>
        <v>0</v>
      </c>
      <c r="S12" s="166">
        <f t="shared" si="1"/>
        <v>0</v>
      </c>
      <c r="T12" s="167">
        <f t="shared" si="2"/>
        <v>0</v>
      </c>
    </row>
    <row r="13" spans="1:20" x14ac:dyDescent="0.15">
      <c r="A13" s="210"/>
      <c r="B13" s="146">
        <v>7</v>
      </c>
      <c r="C13" s="168"/>
      <c r="D13" s="158" t="str">
        <f>'AM3_MPS(input)'!$E$9</f>
        <v>-</v>
      </c>
      <c r="E13" s="159" t="str">
        <f>'AM3_MPS(input)'!$E$10</f>
        <v>-</v>
      </c>
      <c r="F13" s="160">
        <f>'AM3_MPS(input)'!$E$15</f>
        <v>0.56640000000000001</v>
      </c>
      <c r="G13" s="95">
        <f>'AM3_MPS(input)'!$E$16</f>
        <v>0</v>
      </c>
      <c r="H13" s="95">
        <f>'AM3_MPS(input)'!$E$17</f>
        <v>0</v>
      </c>
      <c r="I13" s="95" t="str">
        <f>'AM3_MPS(input)'!$E$18</f>
        <v>-</v>
      </c>
      <c r="J13" s="169"/>
      <c r="K13" s="169"/>
      <c r="L13" s="170"/>
      <c r="M13" s="170"/>
      <c r="N13" s="161">
        <f>M13*((J13-K13+'AM3_MPS(calc_process)'!$F$21+'AM3_MPS(calc_process)'!$F$22)/(37-7+'AM3_MPS(calc_process)'!$F$21+'AM3_MPS(calc_process)'!$F$22))</f>
        <v>0</v>
      </c>
      <c r="O13" s="162" t="str">
        <f>'AM3_MPS(input)'!$E$24</f>
        <v>-</v>
      </c>
      <c r="P13" s="163" t="str">
        <f>'AM3_MPS(input)'!$E$25</f>
        <v>-</v>
      </c>
      <c r="Q13" s="164" t="str">
        <f>'AM3_MPS(input)'!$E$26</f>
        <v>-</v>
      </c>
      <c r="R13" s="165">
        <f t="shared" si="0"/>
        <v>0</v>
      </c>
      <c r="S13" s="166">
        <f t="shared" si="1"/>
        <v>0</v>
      </c>
      <c r="T13" s="167">
        <f t="shared" si="2"/>
        <v>0</v>
      </c>
    </row>
    <row r="14" spans="1:20" x14ac:dyDescent="0.15">
      <c r="A14" s="210"/>
      <c r="B14" s="146">
        <v>8</v>
      </c>
      <c r="C14" s="168"/>
      <c r="D14" s="158" t="str">
        <f>'AM3_MPS(input)'!$E$9</f>
        <v>-</v>
      </c>
      <c r="E14" s="159" t="str">
        <f>'AM3_MPS(input)'!$E$10</f>
        <v>-</v>
      </c>
      <c r="F14" s="160">
        <f>'AM3_MPS(input)'!$E$15</f>
        <v>0.56640000000000001</v>
      </c>
      <c r="G14" s="95">
        <f>'AM3_MPS(input)'!$E$16</f>
        <v>0</v>
      </c>
      <c r="H14" s="95">
        <f>'AM3_MPS(input)'!$E$17</f>
        <v>0</v>
      </c>
      <c r="I14" s="95" t="str">
        <f>'AM3_MPS(input)'!$E$18</f>
        <v>-</v>
      </c>
      <c r="J14" s="169"/>
      <c r="K14" s="169"/>
      <c r="L14" s="170"/>
      <c r="M14" s="170"/>
      <c r="N14" s="161">
        <f>M14*((J14-K14+'AM3_MPS(calc_process)'!$F$21+'AM3_MPS(calc_process)'!$F$22)/(37-7+'AM3_MPS(calc_process)'!$F$21+'AM3_MPS(calc_process)'!$F$22))</f>
        <v>0</v>
      </c>
      <c r="O14" s="162" t="str">
        <f>'AM3_MPS(input)'!$E$24</f>
        <v>-</v>
      </c>
      <c r="P14" s="163" t="str">
        <f>'AM3_MPS(input)'!$E$25</f>
        <v>-</v>
      </c>
      <c r="Q14" s="164" t="str">
        <f>'AM3_MPS(input)'!$E$26</f>
        <v>-</v>
      </c>
      <c r="R14" s="165">
        <f t="shared" si="0"/>
        <v>0</v>
      </c>
      <c r="S14" s="166">
        <f t="shared" si="1"/>
        <v>0</v>
      </c>
      <c r="T14" s="167">
        <f t="shared" si="2"/>
        <v>0</v>
      </c>
    </row>
    <row r="15" spans="1:20" x14ac:dyDescent="0.15">
      <c r="A15" s="210"/>
      <c r="B15" s="146">
        <v>9</v>
      </c>
      <c r="C15" s="168"/>
      <c r="D15" s="158" t="str">
        <f>'AM3_MPS(input)'!$E$9</f>
        <v>-</v>
      </c>
      <c r="E15" s="159" t="str">
        <f>'AM3_MPS(input)'!$E$10</f>
        <v>-</v>
      </c>
      <c r="F15" s="160">
        <f>'AM3_MPS(input)'!$E$15</f>
        <v>0.56640000000000001</v>
      </c>
      <c r="G15" s="95">
        <f>'AM3_MPS(input)'!$E$16</f>
        <v>0</v>
      </c>
      <c r="H15" s="95">
        <f>'AM3_MPS(input)'!$E$17</f>
        <v>0</v>
      </c>
      <c r="I15" s="95" t="str">
        <f>'AM3_MPS(input)'!$E$18</f>
        <v>-</v>
      </c>
      <c r="J15" s="169"/>
      <c r="K15" s="169"/>
      <c r="L15" s="170"/>
      <c r="M15" s="170"/>
      <c r="N15" s="161">
        <f>M15*((J15-K15+'AM3_MPS(calc_process)'!$F$21+'AM3_MPS(calc_process)'!$F$22)/(37-7+'AM3_MPS(calc_process)'!$F$21+'AM3_MPS(calc_process)'!$F$22))</f>
        <v>0</v>
      </c>
      <c r="O15" s="162" t="str">
        <f>'AM3_MPS(input)'!$E$24</f>
        <v>-</v>
      </c>
      <c r="P15" s="163" t="str">
        <f>'AM3_MPS(input)'!$E$25</f>
        <v>-</v>
      </c>
      <c r="Q15" s="164" t="str">
        <f>'AM3_MPS(input)'!$E$26</f>
        <v>-</v>
      </c>
      <c r="R15" s="165">
        <f t="shared" si="0"/>
        <v>0</v>
      </c>
      <c r="S15" s="166">
        <f t="shared" si="1"/>
        <v>0</v>
      </c>
      <c r="T15" s="167">
        <f t="shared" si="2"/>
        <v>0</v>
      </c>
    </row>
    <row r="16" spans="1:20" x14ac:dyDescent="0.15">
      <c r="A16" s="210"/>
      <c r="B16" s="146">
        <v>10</v>
      </c>
      <c r="C16" s="168"/>
      <c r="D16" s="158" t="str">
        <f>'AM3_MPS(input)'!$E$9</f>
        <v>-</v>
      </c>
      <c r="E16" s="159" t="str">
        <f>'AM3_MPS(input)'!$E$10</f>
        <v>-</v>
      </c>
      <c r="F16" s="160">
        <f>'AM3_MPS(input)'!$E$15</f>
        <v>0.56640000000000001</v>
      </c>
      <c r="G16" s="95">
        <f>'AM3_MPS(input)'!$E$16</f>
        <v>0</v>
      </c>
      <c r="H16" s="95">
        <f>'AM3_MPS(input)'!$E$17</f>
        <v>0</v>
      </c>
      <c r="I16" s="95" t="str">
        <f>'AM3_MPS(input)'!$E$18</f>
        <v>-</v>
      </c>
      <c r="J16" s="169"/>
      <c r="K16" s="169"/>
      <c r="L16" s="170"/>
      <c r="M16" s="170"/>
      <c r="N16" s="161">
        <f>M16*((J16-K16+'AM3_MPS(calc_process)'!$F$21+'AM3_MPS(calc_process)'!$F$22)/(37-7+'AM3_MPS(calc_process)'!$F$21+'AM3_MPS(calc_process)'!$F$22))</f>
        <v>0</v>
      </c>
      <c r="O16" s="162" t="str">
        <f>'AM3_MPS(input)'!$E$24</f>
        <v>-</v>
      </c>
      <c r="P16" s="163" t="str">
        <f>'AM3_MPS(input)'!$E$25</f>
        <v>-</v>
      </c>
      <c r="Q16" s="164" t="str">
        <f>'AM3_MPS(input)'!$E$26</f>
        <v>-</v>
      </c>
      <c r="R16" s="165">
        <f t="shared" si="0"/>
        <v>0</v>
      </c>
      <c r="S16" s="166">
        <f t="shared" si="1"/>
        <v>0</v>
      </c>
      <c r="T16" s="167">
        <f t="shared" si="2"/>
        <v>0</v>
      </c>
    </row>
    <row r="17" spans="1:20" x14ac:dyDescent="0.15">
      <c r="A17" s="210"/>
      <c r="B17" s="146">
        <v>11</v>
      </c>
      <c r="C17" s="168"/>
      <c r="D17" s="158" t="str">
        <f>'AM3_MPS(input)'!$E$9</f>
        <v>-</v>
      </c>
      <c r="E17" s="159" t="str">
        <f>'AM3_MPS(input)'!$E$10</f>
        <v>-</v>
      </c>
      <c r="F17" s="160">
        <f>'AM3_MPS(input)'!$E$15</f>
        <v>0.56640000000000001</v>
      </c>
      <c r="G17" s="95">
        <f>'AM3_MPS(input)'!$E$16</f>
        <v>0</v>
      </c>
      <c r="H17" s="95">
        <f>'AM3_MPS(input)'!$E$17</f>
        <v>0</v>
      </c>
      <c r="I17" s="95" t="str">
        <f>'AM3_MPS(input)'!$E$18</f>
        <v>-</v>
      </c>
      <c r="J17" s="169"/>
      <c r="K17" s="169"/>
      <c r="L17" s="170"/>
      <c r="M17" s="170"/>
      <c r="N17" s="161">
        <f>M17*((J17-K17+'AM3_MPS(calc_process)'!$F$21+'AM3_MPS(calc_process)'!$F$22)/(37-7+'AM3_MPS(calc_process)'!$F$21+'AM3_MPS(calc_process)'!$F$22))</f>
        <v>0</v>
      </c>
      <c r="O17" s="162" t="str">
        <f>'AM3_MPS(input)'!$E$24</f>
        <v>-</v>
      </c>
      <c r="P17" s="163" t="str">
        <f>'AM3_MPS(input)'!$E$25</f>
        <v>-</v>
      </c>
      <c r="Q17" s="164" t="str">
        <f>'AM3_MPS(input)'!$E$26</f>
        <v>-</v>
      </c>
      <c r="R17" s="165">
        <f t="shared" si="0"/>
        <v>0</v>
      </c>
      <c r="S17" s="166">
        <f t="shared" si="1"/>
        <v>0</v>
      </c>
      <c r="T17" s="167">
        <f t="shared" si="2"/>
        <v>0</v>
      </c>
    </row>
    <row r="18" spans="1:20" x14ac:dyDescent="0.15">
      <c r="A18" s="210"/>
      <c r="B18" s="146">
        <v>12</v>
      </c>
      <c r="C18" s="168"/>
      <c r="D18" s="158" t="str">
        <f>'AM3_MPS(input)'!$E$9</f>
        <v>-</v>
      </c>
      <c r="E18" s="159" t="str">
        <f>'AM3_MPS(input)'!$E$10</f>
        <v>-</v>
      </c>
      <c r="F18" s="160">
        <f>'AM3_MPS(input)'!$E$15</f>
        <v>0.56640000000000001</v>
      </c>
      <c r="G18" s="95">
        <f>'AM3_MPS(input)'!$E$16</f>
        <v>0</v>
      </c>
      <c r="H18" s="95">
        <f>'AM3_MPS(input)'!$E$17</f>
        <v>0</v>
      </c>
      <c r="I18" s="95" t="str">
        <f>'AM3_MPS(input)'!$E$18</f>
        <v>-</v>
      </c>
      <c r="J18" s="169"/>
      <c r="K18" s="169"/>
      <c r="L18" s="170"/>
      <c r="M18" s="170"/>
      <c r="N18" s="161">
        <f>M18*((J18-K18+'AM3_MPS(calc_process)'!$F$21+'AM3_MPS(calc_process)'!$F$22)/(37-7+'AM3_MPS(calc_process)'!$F$21+'AM3_MPS(calc_process)'!$F$22))</f>
        <v>0</v>
      </c>
      <c r="O18" s="162" t="str">
        <f>'AM3_MPS(input)'!$E$24</f>
        <v>-</v>
      </c>
      <c r="P18" s="163" t="str">
        <f>'AM3_MPS(input)'!$E$25</f>
        <v>-</v>
      </c>
      <c r="Q18" s="164" t="str">
        <f>'AM3_MPS(input)'!$E$26</f>
        <v>-</v>
      </c>
      <c r="R18" s="165">
        <f t="shared" si="0"/>
        <v>0</v>
      </c>
      <c r="S18" s="166">
        <f t="shared" si="1"/>
        <v>0</v>
      </c>
      <c r="T18" s="167">
        <f t="shared" si="2"/>
        <v>0</v>
      </c>
    </row>
    <row r="19" spans="1:20" x14ac:dyDescent="0.15">
      <c r="A19" s="210"/>
      <c r="B19" s="146">
        <v>13</v>
      </c>
      <c r="C19" s="168"/>
      <c r="D19" s="158" t="str">
        <f>'AM3_MPS(input)'!$E$9</f>
        <v>-</v>
      </c>
      <c r="E19" s="159" t="str">
        <f>'AM3_MPS(input)'!$E$10</f>
        <v>-</v>
      </c>
      <c r="F19" s="160">
        <f>'AM3_MPS(input)'!$E$15</f>
        <v>0.56640000000000001</v>
      </c>
      <c r="G19" s="95">
        <f>'AM3_MPS(input)'!$E$16</f>
        <v>0</v>
      </c>
      <c r="H19" s="95">
        <f>'AM3_MPS(input)'!$E$17</f>
        <v>0</v>
      </c>
      <c r="I19" s="95" t="str">
        <f>'AM3_MPS(input)'!$E$18</f>
        <v>-</v>
      </c>
      <c r="J19" s="169"/>
      <c r="K19" s="169"/>
      <c r="L19" s="170"/>
      <c r="M19" s="170"/>
      <c r="N19" s="161">
        <f>M19*((J19-K19+'AM3_MPS(calc_process)'!$F$21+'AM3_MPS(calc_process)'!$F$22)/(37-7+'AM3_MPS(calc_process)'!$F$21+'AM3_MPS(calc_process)'!$F$22))</f>
        <v>0</v>
      </c>
      <c r="O19" s="162" t="str">
        <f>'AM3_MPS(input)'!$E$24</f>
        <v>-</v>
      </c>
      <c r="P19" s="163" t="str">
        <f>'AM3_MPS(input)'!$E$25</f>
        <v>-</v>
      </c>
      <c r="Q19" s="164" t="str">
        <f>'AM3_MPS(input)'!$E$26</f>
        <v>-</v>
      </c>
      <c r="R19" s="165">
        <f t="shared" si="0"/>
        <v>0</v>
      </c>
      <c r="S19" s="166">
        <f t="shared" si="1"/>
        <v>0</v>
      </c>
      <c r="T19" s="167">
        <f t="shared" si="2"/>
        <v>0</v>
      </c>
    </row>
    <row r="20" spans="1:20" x14ac:dyDescent="0.15">
      <c r="A20" s="210"/>
      <c r="B20" s="146">
        <v>14</v>
      </c>
      <c r="C20" s="168"/>
      <c r="D20" s="158" t="str">
        <f>'AM3_MPS(input)'!$E$9</f>
        <v>-</v>
      </c>
      <c r="E20" s="159" t="str">
        <f>'AM3_MPS(input)'!$E$10</f>
        <v>-</v>
      </c>
      <c r="F20" s="160">
        <f>'AM3_MPS(input)'!$E$15</f>
        <v>0.56640000000000001</v>
      </c>
      <c r="G20" s="95">
        <f>'AM3_MPS(input)'!$E$16</f>
        <v>0</v>
      </c>
      <c r="H20" s="95">
        <f>'AM3_MPS(input)'!$E$17</f>
        <v>0</v>
      </c>
      <c r="I20" s="95" t="str">
        <f>'AM3_MPS(input)'!$E$18</f>
        <v>-</v>
      </c>
      <c r="J20" s="169"/>
      <c r="K20" s="169"/>
      <c r="L20" s="170"/>
      <c r="M20" s="170"/>
      <c r="N20" s="161">
        <f>M20*((J20-K20+'AM3_MPS(calc_process)'!$F$21+'AM3_MPS(calc_process)'!$F$22)/(37-7+'AM3_MPS(calc_process)'!$F$21+'AM3_MPS(calc_process)'!$F$22))</f>
        <v>0</v>
      </c>
      <c r="O20" s="162" t="str">
        <f>'AM3_MPS(input)'!$E$24</f>
        <v>-</v>
      </c>
      <c r="P20" s="163" t="str">
        <f>'AM3_MPS(input)'!$E$25</f>
        <v>-</v>
      </c>
      <c r="Q20" s="164" t="str">
        <f>'AM3_MPS(input)'!$E$26</f>
        <v>-</v>
      </c>
      <c r="R20" s="165">
        <f t="shared" si="0"/>
        <v>0</v>
      </c>
      <c r="S20" s="166">
        <f t="shared" si="1"/>
        <v>0</v>
      </c>
      <c r="T20" s="167">
        <f t="shared" si="2"/>
        <v>0</v>
      </c>
    </row>
    <row r="21" spans="1:20" x14ac:dyDescent="0.15">
      <c r="A21" s="210"/>
      <c r="B21" s="146">
        <v>15</v>
      </c>
      <c r="C21" s="168"/>
      <c r="D21" s="158" t="str">
        <f>'AM3_MPS(input)'!$E$9</f>
        <v>-</v>
      </c>
      <c r="E21" s="159" t="str">
        <f>'AM3_MPS(input)'!$E$10</f>
        <v>-</v>
      </c>
      <c r="F21" s="160">
        <f>'AM3_MPS(input)'!$E$15</f>
        <v>0.56640000000000001</v>
      </c>
      <c r="G21" s="95">
        <f>'AM3_MPS(input)'!$E$16</f>
        <v>0</v>
      </c>
      <c r="H21" s="95">
        <f>'AM3_MPS(input)'!$E$17</f>
        <v>0</v>
      </c>
      <c r="I21" s="95" t="str">
        <f>'AM3_MPS(input)'!$E$18</f>
        <v>-</v>
      </c>
      <c r="J21" s="169"/>
      <c r="K21" s="169"/>
      <c r="L21" s="170"/>
      <c r="M21" s="170"/>
      <c r="N21" s="161">
        <f>M21*((J21-K21+'AM3_MPS(calc_process)'!$F$21+'AM3_MPS(calc_process)'!$F$22)/(37-7+'AM3_MPS(calc_process)'!$F$21+'AM3_MPS(calc_process)'!$F$22))</f>
        <v>0</v>
      </c>
      <c r="O21" s="162" t="str">
        <f>'AM3_MPS(input)'!$E$24</f>
        <v>-</v>
      </c>
      <c r="P21" s="163" t="str">
        <f>'AM3_MPS(input)'!$E$25</f>
        <v>-</v>
      </c>
      <c r="Q21" s="164" t="str">
        <f>'AM3_MPS(input)'!$E$26</f>
        <v>-</v>
      </c>
      <c r="R21" s="165">
        <f t="shared" si="0"/>
        <v>0</v>
      </c>
      <c r="S21" s="166">
        <f t="shared" si="1"/>
        <v>0</v>
      </c>
      <c r="T21" s="167">
        <f t="shared" si="2"/>
        <v>0</v>
      </c>
    </row>
    <row r="22" spans="1:20" x14ac:dyDescent="0.15">
      <c r="A22" s="210"/>
      <c r="B22" s="146">
        <v>16</v>
      </c>
      <c r="C22" s="168"/>
      <c r="D22" s="158" t="str">
        <f>'AM3_MPS(input)'!$E$9</f>
        <v>-</v>
      </c>
      <c r="E22" s="159" t="str">
        <f>'AM3_MPS(input)'!$E$10</f>
        <v>-</v>
      </c>
      <c r="F22" s="160">
        <f>'AM3_MPS(input)'!$E$15</f>
        <v>0.56640000000000001</v>
      </c>
      <c r="G22" s="95">
        <f>'AM3_MPS(input)'!$E$16</f>
        <v>0</v>
      </c>
      <c r="H22" s="95">
        <f>'AM3_MPS(input)'!$E$17</f>
        <v>0</v>
      </c>
      <c r="I22" s="95" t="str">
        <f>'AM3_MPS(input)'!$E$18</f>
        <v>-</v>
      </c>
      <c r="J22" s="169"/>
      <c r="K22" s="169"/>
      <c r="L22" s="170"/>
      <c r="M22" s="170"/>
      <c r="N22" s="161">
        <f>M22*((J22-K22+'AM3_MPS(calc_process)'!$F$21+'AM3_MPS(calc_process)'!$F$22)/(37-7+'AM3_MPS(calc_process)'!$F$21+'AM3_MPS(calc_process)'!$F$22))</f>
        <v>0</v>
      </c>
      <c r="O22" s="162" t="str">
        <f>'AM3_MPS(input)'!$E$24</f>
        <v>-</v>
      </c>
      <c r="P22" s="163" t="str">
        <f>'AM3_MPS(input)'!$E$25</f>
        <v>-</v>
      </c>
      <c r="Q22" s="164" t="str">
        <f>'AM3_MPS(input)'!$E$26</f>
        <v>-</v>
      </c>
      <c r="R22" s="165">
        <f t="shared" si="0"/>
        <v>0</v>
      </c>
      <c r="S22" s="166">
        <f t="shared" si="1"/>
        <v>0</v>
      </c>
      <c r="T22" s="167">
        <f t="shared" si="2"/>
        <v>0</v>
      </c>
    </row>
    <row r="23" spans="1:20" x14ac:dyDescent="0.15">
      <c r="A23" s="210"/>
      <c r="B23" s="146">
        <v>17</v>
      </c>
      <c r="C23" s="168"/>
      <c r="D23" s="158" t="str">
        <f>'AM3_MPS(input)'!$E$9</f>
        <v>-</v>
      </c>
      <c r="E23" s="159" t="str">
        <f>'AM3_MPS(input)'!$E$10</f>
        <v>-</v>
      </c>
      <c r="F23" s="160">
        <f>'AM3_MPS(input)'!$E$15</f>
        <v>0.56640000000000001</v>
      </c>
      <c r="G23" s="95">
        <f>'AM3_MPS(input)'!$E$16</f>
        <v>0</v>
      </c>
      <c r="H23" s="95">
        <f>'AM3_MPS(input)'!$E$17</f>
        <v>0</v>
      </c>
      <c r="I23" s="95" t="str">
        <f>'AM3_MPS(input)'!$E$18</f>
        <v>-</v>
      </c>
      <c r="J23" s="169"/>
      <c r="K23" s="169"/>
      <c r="L23" s="170"/>
      <c r="M23" s="170"/>
      <c r="N23" s="161">
        <f>M23*((J23-K23+'AM3_MPS(calc_process)'!$F$21+'AM3_MPS(calc_process)'!$F$22)/(37-7+'AM3_MPS(calc_process)'!$F$21+'AM3_MPS(calc_process)'!$F$22))</f>
        <v>0</v>
      </c>
      <c r="O23" s="162" t="str">
        <f>'AM3_MPS(input)'!$E$24</f>
        <v>-</v>
      </c>
      <c r="P23" s="163" t="str">
        <f>'AM3_MPS(input)'!$E$25</f>
        <v>-</v>
      </c>
      <c r="Q23" s="164" t="str">
        <f>'AM3_MPS(input)'!$E$26</f>
        <v>-</v>
      </c>
      <c r="R23" s="165">
        <f t="shared" si="0"/>
        <v>0</v>
      </c>
      <c r="S23" s="166">
        <f t="shared" si="1"/>
        <v>0</v>
      </c>
      <c r="T23" s="167">
        <f t="shared" si="2"/>
        <v>0</v>
      </c>
    </row>
    <row r="24" spans="1:20" x14ac:dyDescent="0.15">
      <c r="A24" s="210"/>
      <c r="B24" s="146">
        <v>18</v>
      </c>
      <c r="C24" s="168"/>
      <c r="D24" s="158" t="str">
        <f>'AM3_MPS(input)'!$E$9</f>
        <v>-</v>
      </c>
      <c r="E24" s="159" t="str">
        <f>'AM3_MPS(input)'!$E$10</f>
        <v>-</v>
      </c>
      <c r="F24" s="160">
        <f>'AM3_MPS(input)'!$E$15</f>
        <v>0.56640000000000001</v>
      </c>
      <c r="G24" s="95">
        <f>'AM3_MPS(input)'!$E$16</f>
        <v>0</v>
      </c>
      <c r="H24" s="95">
        <f>'AM3_MPS(input)'!$E$17</f>
        <v>0</v>
      </c>
      <c r="I24" s="95" t="str">
        <f>'AM3_MPS(input)'!$E$18</f>
        <v>-</v>
      </c>
      <c r="J24" s="169"/>
      <c r="K24" s="169"/>
      <c r="L24" s="170"/>
      <c r="M24" s="170"/>
      <c r="N24" s="161">
        <f>M24*((J24-K24+'AM3_MPS(calc_process)'!$F$21+'AM3_MPS(calc_process)'!$F$22)/(37-7+'AM3_MPS(calc_process)'!$F$21+'AM3_MPS(calc_process)'!$F$22))</f>
        <v>0</v>
      </c>
      <c r="O24" s="162" t="str">
        <f>'AM3_MPS(input)'!$E$24</f>
        <v>-</v>
      </c>
      <c r="P24" s="163" t="str">
        <f>'AM3_MPS(input)'!$E$25</f>
        <v>-</v>
      </c>
      <c r="Q24" s="164" t="str">
        <f>'AM3_MPS(input)'!$E$26</f>
        <v>-</v>
      </c>
      <c r="R24" s="165">
        <f t="shared" si="0"/>
        <v>0</v>
      </c>
      <c r="S24" s="166">
        <f t="shared" si="1"/>
        <v>0</v>
      </c>
      <c r="T24" s="167">
        <f t="shared" si="2"/>
        <v>0</v>
      </c>
    </row>
    <row r="25" spans="1:20" x14ac:dyDescent="0.15">
      <c r="A25" s="210"/>
      <c r="B25" s="146">
        <v>19</v>
      </c>
      <c r="C25" s="168"/>
      <c r="D25" s="158" t="str">
        <f>'AM3_MPS(input)'!$E$9</f>
        <v>-</v>
      </c>
      <c r="E25" s="159" t="str">
        <f>'AM3_MPS(input)'!$E$10</f>
        <v>-</v>
      </c>
      <c r="F25" s="160">
        <f>'AM3_MPS(input)'!$E$15</f>
        <v>0.56640000000000001</v>
      </c>
      <c r="G25" s="95">
        <f>'AM3_MPS(input)'!$E$16</f>
        <v>0</v>
      </c>
      <c r="H25" s="95">
        <f>'AM3_MPS(input)'!$E$17</f>
        <v>0</v>
      </c>
      <c r="I25" s="95" t="str">
        <f>'AM3_MPS(input)'!$E$18</f>
        <v>-</v>
      </c>
      <c r="J25" s="169"/>
      <c r="K25" s="169"/>
      <c r="L25" s="170"/>
      <c r="M25" s="170"/>
      <c r="N25" s="161">
        <f>M25*((J25-K25+'AM3_MPS(calc_process)'!$F$21+'AM3_MPS(calc_process)'!$F$22)/(37-7+'AM3_MPS(calc_process)'!$F$21+'AM3_MPS(calc_process)'!$F$22))</f>
        <v>0</v>
      </c>
      <c r="O25" s="162" t="str">
        <f>'AM3_MPS(input)'!$E$24</f>
        <v>-</v>
      </c>
      <c r="P25" s="163" t="str">
        <f>'AM3_MPS(input)'!$E$25</f>
        <v>-</v>
      </c>
      <c r="Q25" s="164" t="str">
        <f>'AM3_MPS(input)'!$E$26</f>
        <v>-</v>
      </c>
      <c r="R25" s="165">
        <f t="shared" si="0"/>
        <v>0</v>
      </c>
      <c r="S25" s="166">
        <f t="shared" si="1"/>
        <v>0</v>
      </c>
      <c r="T25" s="167">
        <f t="shared" si="2"/>
        <v>0</v>
      </c>
    </row>
    <row r="26" spans="1:20" x14ac:dyDescent="0.15">
      <c r="A26" s="210"/>
      <c r="B26" s="146">
        <v>20</v>
      </c>
      <c r="C26" s="168"/>
      <c r="D26" s="158" t="str">
        <f>'AM3_MPS(input)'!$E$9</f>
        <v>-</v>
      </c>
      <c r="E26" s="159" t="str">
        <f>'AM3_MPS(input)'!$E$10</f>
        <v>-</v>
      </c>
      <c r="F26" s="160">
        <f>'AM3_MPS(input)'!$E$15</f>
        <v>0.56640000000000001</v>
      </c>
      <c r="G26" s="95">
        <f>'AM3_MPS(input)'!$E$16</f>
        <v>0</v>
      </c>
      <c r="H26" s="95">
        <f>'AM3_MPS(input)'!$E$17</f>
        <v>0</v>
      </c>
      <c r="I26" s="95" t="str">
        <f>'AM3_MPS(input)'!$E$18</f>
        <v>-</v>
      </c>
      <c r="J26" s="169"/>
      <c r="K26" s="169"/>
      <c r="L26" s="170"/>
      <c r="M26" s="170"/>
      <c r="N26" s="161">
        <f>M26*((J26-K26+'AM3_MPS(calc_process)'!$F$21+'AM3_MPS(calc_process)'!$F$22)/(37-7+'AM3_MPS(calc_process)'!$F$21+'AM3_MPS(calc_process)'!$F$22))</f>
        <v>0</v>
      </c>
      <c r="O26" s="162" t="str">
        <f>'AM3_MPS(input)'!$E$24</f>
        <v>-</v>
      </c>
      <c r="P26" s="163" t="str">
        <f>'AM3_MPS(input)'!$E$25</f>
        <v>-</v>
      </c>
      <c r="Q26" s="164" t="str">
        <f>'AM3_MPS(input)'!$E$26</f>
        <v>-</v>
      </c>
      <c r="R26" s="165">
        <f t="shared" si="0"/>
        <v>0</v>
      </c>
      <c r="S26" s="166">
        <f t="shared" si="1"/>
        <v>0</v>
      </c>
      <c r="T26" s="167">
        <f t="shared" si="2"/>
        <v>0</v>
      </c>
    </row>
    <row r="27" spans="1:20" ht="15" x14ac:dyDescent="0.15">
      <c r="A27" s="210"/>
      <c r="B27" s="99" t="s">
        <v>380</v>
      </c>
      <c r="C27" s="136" t="s">
        <v>381</v>
      </c>
      <c r="D27" s="136" t="s">
        <v>381</v>
      </c>
      <c r="E27" s="136" t="s">
        <v>381</v>
      </c>
      <c r="F27" s="136" t="s">
        <v>381</v>
      </c>
      <c r="G27" s="136" t="s">
        <v>381</v>
      </c>
      <c r="H27" s="136" t="s">
        <v>381</v>
      </c>
      <c r="I27" s="136" t="s">
        <v>381</v>
      </c>
      <c r="J27" s="136" t="s">
        <v>381</v>
      </c>
      <c r="K27" s="136" t="s">
        <v>381</v>
      </c>
      <c r="L27" s="136" t="s">
        <v>381</v>
      </c>
      <c r="M27" s="136" t="s">
        <v>381</v>
      </c>
      <c r="N27" s="136" t="s">
        <v>381</v>
      </c>
      <c r="O27" s="136" t="s">
        <v>381</v>
      </c>
      <c r="P27" s="136" t="s">
        <v>381</v>
      </c>
      <c r="Q27" s="136" t="s">
        <v>381</v>
      </c>
      <c r="R27" s="97">
        <f>SUMIF(R7:R26,"&gt;0",R7:R26)</f>
        <v>4202.0708330404223</v>
      </c>
      <c r="S27" s="97">
        <f>SUMIF(S7:S26,"&gt;0",S7:S26)</f>
        <v>3887.7695999999996</v>
      </c>
      <c r="T27" s="97">
        <f>SUMIF(T7:T26,"&gt;0",T7:T26)</f>
        <v>314.3012330404224</v>
      </c>
    </row>
  </sheetData>
  <sheetProtection password="C763" sheet="1" objects="1" scenarios="1" formatCells="0" formatRows="0"/>
  <mergeCells count="4">
    <mergeCell ref="C3:E3"/>
    <mergeCell ref="F3:Q3"/>
    <mergeCell ref="R3:T3"/>
    <mergeCell ref="A7:A27"/>
  </mergeCells>
  <phoneticPr fontId="3"/>
  <dataValidations count="1">
    <dataValidation type="list" allowBlank="1" showInputMessage="1" showErrorMessage="1" sqref="L7:L26">
      <formula1>COP</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x14ac:dyDescent="0.15">
      <c r="I1" s="2" t="str">
        <f>'AM3_MPS(input)'!K1</f>
        <v>Monitoring Spreadsheet: JCM_TH_AM003_ver01.0</v>
      </c>
    </row>
    <row r="2" spans="1:9" x14ac:dyDescent="0.15">
      <c r="I2" s="2" t="str">
        <f>'AM3_MPS(input)'!K2</f>
        <v>Reference Number: TH003</v>
      </c>
    </row>
    <row r="3" spans="1:9" ht="27.75" customHeight="1" x14ac:dyDescent="0.15">
      <c r="A3" s="211" t="s">
        <v>144</v>
      </c>
      <c r="B3" s="211"/>
      <c r="C3" s="211"/>
      <c r="D3" s="211"/>
      <c r="E3" s="211"/>
      <c r="F3" s="211"/>
      <c r="G3" s="211"/>
      <c r="H3" s="211"/>
      <c r="I3" s="211"/>
    </row>
    <row r="4" spans="1:9" ht="11.25" customHeight="1" x14ac:dyDescent="0.15"/>
    <row r="5" spans="1:9" ht="18.75" customHeight="1" thickBot="1" x14ac:dyDescent="0.2">
      <c r="A5" s="22" t="s">
        <v>382</v>
      </c>
      <c r="B5" s="13"/>
      <c r="C5" s="13"/>
      <c r="D5" s="13"/>
      <c r="E5" s="12"/>
      <c r="F5" s="14" t="s">
        <v>383</v>
      </c>
      <c r="G5" s="45" t="s">
        <v>384</v>
      </c>
      <c r="H5" s="14" t="s">
        <v>385</v>
      </c>
      <c r="I5" s="15" t="s">
        <v>14</v>
      </c>
    </row>
    <row r="6" spans="1:9" ht="18.75" customHeight="1" thickBot="1" x14ac:dyDescent="0.2">
      <c r="A6" s="23"/>
      <c r="B6" s="16" t="s">
        <v>386</v>
      </c>
      <c r="C6" s="16"/>
      <c r="D6" s="16"/>
      <c r="E6" s="16"/>
      <c r="F6" s="42" t="s">
        <v>387</v>
      </c>
      <c r="G6" s="171">
        <f>G8-G11</f>
        <v>314.30123304042263</v>
      </c>
      <c r="H6" s="43" t="s">
        <v>388</v>
      </c>
      <c r="I6" s="18" t="s">
        <v>389</v>
      </c>
    </row>
    <row r="7" spans="1:9" ht="18.75" customHeight="1" thickBot="1" x14ac:dyDescent="0.2">
      <c r="A7" s="22" t="s">
        <v>390</v>
      </c>
      <c r="B7" s="12"/>
      <c r="C7" s="13"/>
      <c r="D7" s="14"/>
      <c r="E7" s="14"/>
      <c r="F7" s="14"/>
      <c r="G7" s="46"/>
      <c r="H7" s="12"/>
      <c r="I7" s="14"/>
    </row>
    <row r="8" spans="1:9" ht="18.75" customHeight="1" thickBot="1" x14ac:dyDescent="0.2">
      <c r="A8" s="24"/>
      <c r="B8" s="27" t="s">
        <v>391</v>
      </c>
      <c r="C8" s="16"/>
      <c r="D8" s="16"/>
      <c r="E8" s="16"/>
      <c r="F8" s="42" t="s">
        <v>387</v>
      </c>
      <c r="G8" s="171">
        <f>G9</f>
        <v>4202.0708330404223</v>
      </c>
      <c r="H8" s="43" t="s">
        <v>154</v>
      </c>
      <c r="I8" s="17" t="s">
        <v>157</v>
      </c>
    </row>
    <row r="9" spans="1:9" ht="18.75" customHeight="1" x14ac:dyDescent="0.15">
      <c r="A9" s="23"/>
      <c r="B9" s="26"/>
      <c r="C9" s="19" t="s">
        <v>156</v>
      </c>
      <c r="D9" s="19"/>
      <c r="E9" s="19"/>
      <c r="F9" s="17" t="s">
        <v>16</v>
      </c>
      <c r="G9" s="172">
        <f>'AM3_MPS(input_separate)'!R27</f>
        <v>4202.0708330404223</v>
      </c>
      <c r="H9" s="17" t="s">
        <v>154</v>
      </c>
      <c r="I9" s="17" t="s">
        <v>157</v>
      </c>
    </row>
    <row r="10" spans="1:9" ht="18.75" customHeight="1" thickBot="1" x14ac:dyDescent="0.2">
      <c r="A10" s="22" t="s">
        <v>53</v>
      </c>
      <c r="B10" s="13"/>
      <c r="C10" s="13"/>
      <c r="D10" s="13"/>
      <c r="E10" s="12"/>
      <c r="F10" s="14"/>
      <c r="G10" s="22"/>
      <c r="H10" s="12"/>
      <c r="I10" s="14"/>
    </row>
    <row r="11" spans="1:9" ht="18.75" customHeight="1" thickBot="1" x14ac:dyDescent="0.2">
      <c r="A11" s="24"/>
      <c r="B11" s="25" t="s">
        <v>158</v>
      </c>
      <c r="C11" s="20"/>
      <c r="D11" s="20"/>
      <c r="E11" s="20"/>
      <c r="F11" s="173" t="s">
        <v>392</v>
      </c>
      <c r="G11" s="171">
        <f>G12</f>
        <v>3887.7695999999996</v>
      </c>
      <c r="H11" s="44" t="s">
        <v>159</v>
      </c>
      <c r="I11" s="21" t="s">
        <v>160</v>
      </c>
    </row>
    <row r="12" spans="1:9" ht="18.75" customHeight="1" x14ac:dyDescent="0.15">
      <c r="A12" s="23"/>
      <c r="B12" s="26"/>
      <c r="C12" s="19" t="s">
        <v>161</v>
      </c>
      <c r="D12" s="19"/>
      <c r="E12" s="19"/>
      <c r="F12" s="21" t="s">
        <v>16</v>
      </c>
      <c r="G12" s="172">
        <f>'AM3_MPS(input_separate)'!S27</f>
        <v>3887.7695999999996</v>
      </c>
      <c r="H12" s="21" t="s">
        <v>159</v>
      </c>
      <c r="I12" s="21" t="s">
        <v>160</v>
      </c>
    </row>
    <row r="13" spans="1:9" x14ac:dyDescent="0.15">
      <c r="A13" s="7"/>
      <c r="B13" s="7"/>
      <c r="C13" s="7"/>
      <c r="D13" s="7"/>
      <c r="E13" s="7"/>
      <c r="F13" s="8"/>
      <c r="G13" s="9"/>
      <c r="H13" s="9"/>
      <c r="I13" s="33"/>
    </row>
    <row r="14" spans="1:9" ht="21.75" customHeight="1" x14ac:dyDescent="0.15">
      <c r="E14" s="7" t="s">
        <v>393</v>
      </c>
      <c r="F14" s="5"/>
    </row>
    <row r="15" spans="1:9" ht="21.75" customHeight="1" x14ac:dyDescent="0.15">
      <c r="E15" s="9" t="s">
        <v>394</v>
      </c>
      <c r="F15" s="5"/>
    </row>
    <row r="16" spans="1:9" ht="21.75" customHeight="1" x14ac:dyDescent="0.15">
      <c r="E16" s="174" t="s">
        <v>395</v>
      </c>
      <c r="F16" s="40">
        <v>5.59</v>
      </c>
      <c r="G16" s="40" t="s">
        <v>381</v>
      </c>
      <c r="H16" s="33"/>
    </row>
    <row r="17" spans="5:8" ht="21.75" customHeight="1" x14ac:dyDescent="0.15">
      <c r="E17" s="174" t="s">
        <v>396</v>
      </c>
      <c r="F17" s="175">
        <v>5.69</v>
      </c>
      <c r="G17" s="40" t="s">
        <v>46</v>
      </c>
      <c r="H17" s="33"/>
    </row>
    <row r="18" spans="5:8" ht="21.75" customHeight="1" x14ac:dyDescent="0.15">
      <c r="E18" s="174" t="s">
        <v>397</v>
      </c>
      <c r="F18" s="40">
        <v>5.85</v>
      </c>
      <c r="G18" s="40" t="s">
        <v>381</v>
      </c>
      <c r="H18" s="33"/>
    </row>
    <row r="19" spans="5:8" ht="21.75" customHeight="1" x14ac:dyDescent="0.15">
      <c r="E19" s="174" t="s">
        <v>398</v>
      </c>
      <c r="F19" s="175">
        <v>6.06</v>
      </c>
      <c r="G19" s="40" t="s">
        <v>46</v>
      </c>
      <c r="H19" s="33"/>
    </row>
    <row r="20" spans="5:8" ht="21.75" customHeight="1" x14ac:dyDescent="0.15">
      <c r="E20" s="10"/>
      <c r="F20" s="10"/>
      <c r="G20" s="7"/>
      <c r="H20" s="7"/>
    </row>
    <row r="21" spans="5:8" ht="21.75" customHeight="1" x14ac:dyDescent="0.15">
      <c r="E21" s="176" t="s">
        <v>399</v>
      </c>
      <c r="F21" s="40">
        <v>1.5</v>
      </c>
      <c r="G21" s="177" t="s">
        <v>400</v>
      </c>
      <c r="H21" s="7"/>
    </row>
    <row r="22" spans="5:8" ht="21.75" customHeight="1" x14ac:dyDescent="0.15">
      <c r="E22" s="176" t="s">
        <v>401</v>
      </c>
      <c r="F22" s="40">
        <v>1.5</v>
      </c>
      <c r="G22" s="177" t="s">
        <v>400</v>
      </c>
      <c r="H22" s="7"/>
    </row>
    <row r="23" spans="5:8" ht="21.75" customHeight="1" x14ac:dyDescent="0.15">
      <c r="E23" s="10"/>
      <c r="F23" s="10"/>
      <c r="G23" s="7"/>
      <c r="H23" s="7"/>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2"/>
  <sheetViews>
    <sheetView showGridLines="0" view="pageBreakPreview" zoomScale="80" zoomScaleNormal="80" zoomScaleSheetLayoutView="80" workbookViewId="0"/>
  </sheetViews>
  <sheetFormatPr defaultColWidth="9" defaultRowHeight="13.5" x14ac:dyDescent="0.15"/>
  <cols>
    <col min="1" max="1" width="3.625" style="111" customWidth="1"/>
    <col min="2" max="2" width="36.375" style="111" customWidth="1"/>
    <col min="3" max="3" width="49.125" style="111" customWidth="1"/>
    <col min="4" max="16384" width="9" style="111"/>
  </cols>
  <sheetData>
    <row r="1" spans="1:3" ht="18" customHeight="1" x14ac:dyDescent="0.15">
      <c r="C1" s="77" t="str">
        <f>'AM3_MPS(input)'!K1</f>
        <v>Monitoring Spreadsheet: JCM_TH_AM003_ver01.0</v>
      </c>
    </row>
    <row r="2" spans="1:3" ht="18" customHeight="1" x14ac:dyDescent="0.15">
      <c r="C2" s="77" t="str">
        <f>'AM3_MPS(input)'!K2</f>
        <v>Reference Number: TH003</v>
      </c>
    </row>
    <row r="3" spans="1:3" ht="24.75" customHeight="1" x14ac:dyDescent="0.15">
      <c r="A3" s="212" t="s">
        <v>163</v>
      </c>
      <c r="B3" s="212"/>
      <c r="C3" s="212"/>
    </row>
    <row r="5" spans="1:3" ht="21" customHeight="1" x14ac:dyDescent="0.15">
      <c r="B5" s="112" t="s">
        <v>164</v>
      </c>
      <c r="C5" s="112" t="s">
        <v>165</v>
      </c>
    </row>
    <row r="6" spans="1:3" ht="54.75" customHeight="1" x14ac:dyDescent="0.15">
      <c r="B6" s="113" t="s">
        <v>402</v>
      </c>
      <c r="C6" s="113" t="s">
        <v>403</v>
      </c>
    </row>
    <row r="7" spans="1:3" ht="54.75" customHeight="1" x14ac:dyDescent="0.15">
      <c r="B7" s="113" t="s">
        <v>404</v>
      </c>
      <c r="C7" s="113" t="s">
        <v>405</v>
      </c>
    </row>
    <row r="8" spans="1:3" ht="54.75" customHeight="1" x14ac:dyDescent="0.15">
      <c r="B8" s="113" t="s">
        <v>406</v>
      </c>
      <c r="C8" s="113" t="s">
        <v>407</v>
      </c>
    </row>
    <row r="9" spans="1:3" ht="54.75" customHeight="1" x14ac:dyDescent="0.15">
      <c r="B9" s="113" t="s">
        <v>408</v>
      </c>
      <c r="C9" s="113" t="s">
        <v>409</v>
      </c>
    </row>
    <row r="10" spans="1:3" ht="54.75" customHeight="1" x14ac:dyDescent="0.15">
      <c r="B10" s="113"/>
      <c r="C10" s="113"/>
    </row>
    <row r="11" spans="1:3" ht="54.75" customHeight="1" x14ac:dyDescent="0.15">
      <c r="B11" s="113"/>
      <c r="C11" s="113"/>
    </row>
    <row r="12" spans="1:3" ht="54.75" customHeight="1" x14ac:dyDescent="0.15">
      <c r="B12" s="113"/>
      <c r="C12" s="113"/>
    </row>
  </sheetData>
  <sheetProtection password="C76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70" zoomScaleNormal="55" zoomScaleSheetLayoutView="70" workbookViewId="0"/>
  </sheetViews>
  <sheetFormatPr defaultColWidth="9" defaultRowHeight="14.25" x14ac:dyDescent="0.15"/>
  <cols>
    <col min="1" max="1" width="2.625" style="50" customWidth="1"/>
    <col min="2" max="3" width="11.625" style="50" customWidth="1"/>
    <col min="4" max="4" width="12.375" style="50" customWidth="1"/>
    <col min="5" max="5" width="26.625" style="50" customWidth="1"/>
    <col min="6" max="7" width="10.625" style="50" customWidth="1"/>
    <col min="8" max="8" width="11.625" style="50" customWidth="1"/>
    <col min="9" max="9" width="11.375" style="50" customWidth="1"/>
    <col min="10" max="10" width="60.625" style="50" customWidth="1"/>
    <col min="11" max="11" width="12.625" style="50" customWidth="1"/>
    <col min="12" max="12" width="11.375" style="50" customWidth="1"/>
    <col min="13" max="16384" width="9" style="50"/>
  </cols>
  <sheetData>
    <row r="1" spans="1:12" ht="18" customHeight="1" x14ac:dyDescent="0.15">
      <c r="L1" s="51" t="str">
        <f>'AM3_MPS(input)'!K1</f>
        <v>Monitoring Spreadsheet: JCM_TH_AM003_ver01.0</v>
      </c>
    </row>
    <row r="2" spans="1:12" ht="18" customHeight="1" x14ac:dyDescent="0.15">
      <c r="L2" s="51" t="str">
        <f>'AM3_MPS(input)'!K2</f>
        <v>Reference Number: TH003</v>
      </c>
    </row>
    <row r="3" spans="1:12" ht="27.75" customHeight="1" x14ac:dyDescent="0.15">
      <c r="A3" s="52" t="s">
        <v>166</v>
      </c>
      <c r="B3" s="52"/>
      <c r="C3" s="53"/>
      <c r="D3" s="53"/>
      <c r="E3" s="53"/>
      <c r="F3" s="53"/>
      <c r="G3" s="53"/>
      <c r="H3" s="53"/>
      <c r="I3" s="53"/>
      <c r="J3" s="53"/>
      <c r="K3" s="53"/>
      <c r="L3" s="54"/>
    </row>
    <row r="5" spans="1:12" ht="18.75" customHeight="1" x14ac:dyDescent="0.15">
      <c r="A5" s="55" t="s">
        <v>168</v>
      </c>
      <c r="B5" s="55"/>
      <c r="C5" s="55"/>
    </row>
    <row r="6" spans="1:12" ht="18.75" customHeight="1" x14ac:dyDescent="0.15">
      <c r="A6" s="55"/>
      <c r="B6" s="148" t="s">
        <v>54</v>
      </c>
      <c r="C6" s="148" t="s">
        <v>55</v>
      </c>
      <c r="D6" s="148" t="s">
        <v>56</v>
      </c>
      <c r="E6" s="148" t="s">
        <v>57</v>
      </c>
      <c r="F6" s="148" t="s">
        <v>58</v>
      </c>
      <c r="G6" s="148" t="s">
        <v>59</v>
      </c>
      <c r="H6" s="148" t="s">
        <v>60</v>
      </c>
      <c r="I6" s="148" t="s">
        <v>61</v>
      </c>
      <c r="J6" s="148" t="s">
        <v>62</v>
      </c>
      <c r="K6" s="148" t="s">
        <v>63</v>
      </c>
      <c r="L6" s="148" t="s">
        <v>174</v>
      </c>
    </row>
    <row r="7" spans="1:12" s="57" customFormat="1" ht="39" customHeight="1" x14ac:dyDescent="0.15">
      <c r="B7" s="148" t="s">
        <v>173</v>
      </c>
      <c r="C7" s="148" t="s">
        <v>64</v>
      </c>
      <c r="D7" s="148" t="s">
        <v>65</v>
      </c>
      <c r="E7" s="148" t="s">
        <v>66</v>
      </c>
      <c r="F7" s="148" t="s">
        <v>177</v>
      </c>
      <c r="G7" s="148" t="s">
        <v>68</v>
      </c>
      <c r="H7" s="148" t="s">
        <v>69</v>
      </c>
      <c r="I7" s="148" t="s">
        <v>70</v>
      </c>
      <c r="J7" s="148" t="s">
        <v>71</v>
      </c>
      <c r="K7" s="148" t="s">
        <v>72</v>
      </c>
      <c r="L7" s="148" t="s">
        <v>73</v>
      </c>
    </row>
    <row r="8" spans="1:12" ht="287.25" customHeight="1" x14ac:dyDescent="0.15">
      <c r="B8" s="117"/>
      <c r="C8" s="58" t="s">
        <v>0</v>
      </c>
      <c r="D8" s="59" t="s">
        <v>251</v>
      </c>
      <c r="E8" s="147" t="s">
        <v>252</v>
      </c>
      <c r="F8" s="151" t="s">
        <v>46</v>
      </c>
      <c r="G8" s="62" t="s">
        <v>88</v>
      </c>
      <c r="H8" s="3" t="s">
        <v>410</v>
      </c>
      <c r="I8" s="3" t="s">
        <v>411</v>
      </c>
      <c r="J8" s="4" t="s">
        <v>412</v>
      </c>
      <c r="K8" s="4" t="s">
        <v>413</v>
      </c>
      <c r="L8" s="4" t="s">
        <v>191</v>
      </c>
    </row>
    <row r="9" spans="1:12" ht="65.45" customHeight="1" x14ac:dyDescent="0.15">
      <c r="A9" s="63"/>
      <c r="B9" s="137"/>
      <c r="C9" s="58" t="s">
        <v>414</v>
      </c>
      <c r="D9" s="59" t="s">
        <v>146</v>
      </c>
      <c r="E9" s="147" t="s">
        <v>48</v>
      </c>
      <c r="F9" s="137" t="s">
        <v>46</v>
      </c>
      <c r="G9" s="147" t="s">
        <v>415</v>
      </c>
      <c r="H9" s="137" t="s">
        <v>46</v>
      </c>
      <c r="I9" s="137" t="s">
        <v>46</v>
      </c>
      <c r="J9" s="4" t="s">
        <v>416</v>
      </c>
      <c r="K9" s="137" t="s">
        <v>46</v>
      </c>
      <c r="L9" s="137" t="s">
        <v>46</v>
      </c>
    </row>
    <row r="10" spans="1:12" ht="237.75" customHeight="1" x14ac:dyDescent="0.15">
      <c r="A10" s="63"/>
      <c r="B10" s="137"/>
      <c r="C10" s="58" t="s">
        <v>105</v>
      </c>
      <c r="D10" s="59" t="s">
        <v>417</v>
      </c>
      <c r="E10" s="147" t="s">
        <v>49</v>
      </c>
      <c r="F10" s="137" t="s">
        <v>46</v>
      </c>
      <c r="G10" s="62" t="s">
        <v>88</v>
      </c>
      <c r="H10" s="137" t="s">
        <v>46</v>
      </c>
      <c r="I10" s="137" t="s">
        <v>46</v>
      </c>
      <c r="J10" s="4" t="s">
        <v>270</v>
      </c>
      <c r="K10" s="137" t="s">
        <v>46</v>
      </c>
      <c r="L10" s="137" t="s">
        <v>46</v>
      </c>
    </row>
    <row r="11" spans="1:12" ht="8.25" customHeight="1" x14ac:dyDescent="0.15">
      <c r="A11" s="63"/>
      <c r="B11" s="63"/>
    </row>
    <row r="12" spans="1:12" ht="20.100000000000001" customHeight="1" x14ac:dyDescent="0.15">
      <c r="A12" s="55" t="s">
        <v>169</v>
      </c>
      <c r="B12" s="55"/>
    </row>
    <row r="13" spans="1:12" ht="20.100000000000001" customHeight="1" x14ac:dyDescent="0.15">
      <c r="A13" s="63"/>
      <c r="B13" s="223" t="s">
        <v>54</v>
      </c>
      <c r="C13" s="224"/>
      <c r="D13" s="203" t="s">
        <v>55</v>
      </c>
      <c r="E13" s="203"/>
      <c r="F13" s="148" t="s">
        <v>56</v>
      </c>
      <c r="G13" s="148" t="s">
        <v>57</v>
      </c>
      <c r="H13" s="203" t="s">
        <v>58</v>
      </c>
      <c r="I13" s="203"/>
      <c r="J13" s="203"/>
      <c r="K13" s="203" t="s">
        <v>59</v>
      </c>
      <c r="L13" s="203"/>
    </row>
    <row r="14" spans="1:12" ht="39" customHeight="1" x14ac:dyDescent="0.15">
      <c r="A14" s="63"/>
      <c r="B14" s="223" t="s">
        <v>65</v>
      </c>
      <c r="C14" s="224"/>
      <c r="D14" s="203" t="s">
        <v>66</v>
      </c>
      <c r="E14" s="203"/>
      <c r="F14" s="148" t="s">
        <v>67</v>
      </c>
      <c r="G14" s="148" t="s">
        <v>68</v>
      </c>
      <c r="H14" s="203" t="s">
        <v>70</v>
      </c>
      <c r="I14" s="203"/>
      <c r="J14" s="203"/>
      <c r="K14" s="203" t="s">
        <v>73</v>
      </c>
      <c r="L14" s="203"/>
    </row>
    <row r="15" spans="1:12" ht="68.25" customHeight="1" x14ac:dyDescent="0.15">
      <c r="A15" s="63"/>
      <c r="B15" s="220" t="s">
        <v>210</v>
      </c>
      <c r="C15" s="221"/>
      <c r="D15" s="197" t="s">
        <v>219</v>
      </c>
      <c r="E15" s="197"/>
      <c r="F15" s="114">
        <f>IF('AM3_MPS(input)'!E15&gt;0,'AM3_MPS(input)'!E15,"")</f>
        <v>0.56640000000000001</v>
      </c>
      <c r="G15" s="178" t="s">
        <v>230</v>
      </c>
      <c r="H15" s="222" t="str">
        <f>'AM3_MPS(input)'!G15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222"/>
      <c r="J15" s="222"/>
      <c r="K15" s="222" t="str">
        <f>IF('AM3_MPS(input)'!J15&gt;0,'AM3_MPS(input)'!J15,"")</f>
        <v/>
      </c>
      <c r="L15" s="222"/>
    </row>
    <row r="16" spans="1:12" ht="68.25" customHeight="1" x14ac:dyDescent="0.15">
      <c r="A16" s="63"/>
      <c r="B16" s="220" t="s">
        <v>210</v>
      </c>
      <c r="C16" s="221"/>
      <c r="D16" s="197" t="s">
        <v>50</v>
      </c>
      <c r="E16" s="197"/>
      <c r="F16" s="114">
        <f>IF(ISERROR(3.6*(100/F24)*F26),0,3.6*(100/F24)*F26)</f>
        <v>0</v>
      </c>
      <c r="G16" s="178" t="s">
        <v>230</v>
      </c>
      <c r="H16" s="222" t="str">
        <f>'AM3_MPS(input)'!G16</f>
        <v>Power generation efficiency obtained from manufacturer's specification</v>
      </c>
      <c r="I16" s="222"/>
      <c r="J16" s="222"/>
      <c r="K16" s="222" t="str">
        <f>IF('AM3_MPS(input)'!J16&gt;0,'AM3_MPS(input)'!J16,"")</f>
        <v>Calculated</v>
      </c>
      <c r="L16" s="222"/>
    </row>
    <row r="17" spans="1:12" ht="68.25" customHeight="1" x14ac:dyDescent="0.15">
      <c r="A17" s="63"/>
      <c r="B17" s="220" t="s">
        <v>210</v>
      </c>
      <c r="C17" s="221"/>
      <c r="D17" s="197" t="s">
        <v>138</v>
      </c>
      <c r="E17" s="197"/>
      <c r="F17" s="114">
        <f>IF(ISERROR(F9*F25*F26/F10),0,F9*F25*F26/F10)</f>
        <v>0</v>
      </c>
      <c r="G17" s="178" t="s">
        <v>230</v>
      </c>
      <c r="H17" s="222" t="str">
        <f>'AM3_MPS(input)'!G17</f>
        <v>The power generation efficiency calculated from monitored data of the amount of fuel input for power generation and the amount of electricity generated</v>
      </c>
      <c r="I17" s="222"/>
      <c r="J17" s="222"/>
      <c r="K17" s="222" t="str">
        <f>IF('AM3_MPS(input)'!J17&gt;0,'AM3_MPS(input)'!J17,"")</f>
        <v>Calculated</v>
      </c>
      <c r="L17" s="222"/>
    </row>
    <row r="18" spans="1:12" ht="123" customHeight="1" x14ac:dyDescent="0.15">
      <c r="A18" s="63"/>
      <c r="B18" s="220" t="s">
        <v>210</v>
      </c>
      <c r="C18" s="221"/>
      <c r="D18" s="197" t="s">
        <v>139</v>
      </c>
      <c r="E18" s="197"/>
      <c r="F18" s="114" t="str">
        <f>IF('AM3_MPS(input)'!E18&gt;0,'AM3_MPS(input)'!E18,"")</f>
        <v>-</v>
      </c>
      <c r="G18" s="178" t="s">
        <v>230</v>
      </c>
      <c r="H18" s="222" t="str">
        <f>'AM3_MPS(input)'!G18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222"/>
      <c r="J18" s="222"/>
      <c r="K18" s="222" t="str">
        <f>IF('AM3_MPS(input)'!J18&gt;0,'AM3_MPS(input)'!J18,"")</f>
        <v/>
      </c>
      <c r="L18" s="222"/>
    </row>
    <row r="19" spans="1:12" ht="54.75" customHeight="1" x14ac:dyDescent="0.15">
      <c r="A19" s="63"/>
      <c r="B19" s="220" t="s">
        <v>418</v>
      </c>
      <c r="C19" s="221"/>
      <c r="D19" s="197" t="s">
        <v>419</v>
      </c>
      <c r="E19" s="197"/>
      <c r="F19" s="139" t="str">
        <f>IF('AM3_MPS(input)'!E19&gt;0,'AM3_MPS(input)'!E19,"")</f>
        <v>-</v>
      </c>
      <c r="G19" s="178" t="s">
        <v>420</v>
      </c>
      <c r="H19" s="222" t="str">
        <f>'AM3_MPS(input)'!G19</f>
        <v>Specifications of project chiller i prepared for the quotation or factory acceptance test data by manufacturer</v>
      </c>
      <c r="I19" s="222"/>
      <c r="J19" s="222"/>
      <c r="K19" s="222" t="str">
        <f>IF('AM3_MPS(input)'!J19&gt;0,'AM3_MPS(input)'!J19,"")</f>
        <v>Input on "MPS
(input_separate)"</v>
      </c>
      <c r="L19" s="222"/>
    </row>
    <row r="20" spans="1:12" ht="54.75" customHeight="1" x14ac:dyDescent="0.15">
      <c r="A20" s="63"/>
      <c r="B20" s="220" t="s">
        <v>421</v>
      </c>
      <c r="C20" s="221"/>
      <c r="D20" s="197" t="s">
        <v>356</v>
      </c>
      <c r="E20" s="197"/>
      <c r="F20" s="139" t="str">
        <f>IF('AM3_MPS(input)'!E20&gt;0,'AM3_MPS(input)'!E20,"")</f>
        <v>-</v>
      </c>
      <c r="G20" s="178" t="s">
        <v>400</v>
      </c>
      <c r="H20" s="222" t="str">
        <f>'AM3_MPS(input)'!G20</f>
        <v>Specifications of project chiller i prepared for the quotation or factory acceptance test data by manufacturer</v>
      </c>
      <c r="I20" s="222"/>
      <c r="J20" s="222"/>
      <c r="K20" s="222" t="str">
        <f>IF('AM3_MPS(input)'!J20&gt;0,'AM3_MPS(input)'!J20,"")</f>
        <v>Input on "MPS
(input_separate)"</v>
      </c>
      <c r="L20" s="222"/>
    </row>
    <row r="21" spans="1:12" ht="54.75" customHeight="1" x14ac:dyDescent="0.15">
      <c r="A21" s="63"/>
      <c r="B21" s="220" t="s">
        <v>422</v>
      </c>
      <c r="C21" s="221"/>
      <c r="D21" s="197" t="s">
        <v>423</v>
      </c>
      <c r="E21" s="197"/>
      <c r="F21" s="139" t="str">
        <f>IF('AM3_MPS(input)'!E21&gt;0,'AM3_MPS(input)'!E21,"")</f>
        <v>-</v>
      </c>
      <c r="G21" s="179" t="s">
        <v>424</v>
      </c>
      <c r="H21" s="222" t="str">
        <f>'AM3_MPS(input)'!G21</f>
        <v>Selected from the default values set in the methodology</v>
      </c>
      <c r="I21" s="222"/>
      <c r="J21" s="222"/>
      <c r="K21" s="222" t="str">
        <f>IF('AM3_MPS(input)'!J21&gt;0,'AM3_MPS(input)'!J21,"")</f>
        <v>Input on "MPS
(input_separate)"</v>
      </c>
      <c r="L21" s="222"/>
    </row>
    <row r="22" spans="1:12" ht="54.75" customHeight="1" x14ac:dyDescent="0.15">
      <c r="A22" s="63"/>
      <c r="B22" s="220" t="s">
        <v>425</v>
      </c>
      <c r="C22" s="221"/>
      <c r="D22" s="197" t="s">
        <v>358</v>
      </c>
      <c r="E22" s="197"/>
      <c r="F22" s="139" t="str">
        <f>IF('AM3_MPS(input)'!E22&gt;0,'AM3_MPS(input)'!E22,"")</f>
        <v>-</v>
      </c>
      <c r="G22" s="179" t="s">
        <v>46</v>
      </c>
      <c r="H22" s="222" t="str">
        <f>'AM3_MPS(input)'!G22</f>
        <v>Specifications of project chiller i prepared for the quotation or factory acceptance test data by manufacturer</v>
      </c>
      <c r="I22" s="222"/>
      <c r="J22" s="222"/>
      <c r="K22" s="222" t="str">
        <f>IF('AM3_MPS(input)'!J22&gt;0,'AM3_MPS(input)'!J22,"")</f>
        <v>Input on "MPS
(input_separate)"</v>
      </c>
      <c r="L22" s="222"/>
    </row>
    <row r="23" spans="1:12" ht="54.75" customHeight="1" x14ac:dyDescent="0.15">
      <c r="A23" s="63"/>
      <c r="B23" s="220" t="s">
        <v>426</v>
      </c>
      <c r="C23" s="221"/>
      <c r="D23" s="197" t="s">
        <v>427</v>
      </c>
      <c r="E23" s="197"/>
      <c r="F23" s="139" t="str">
        <f>IF('AM3_MPS(input)'!E23&gt;0,'AM3_MPS(input)'!E23,"")</f>
        <v>-</v>
      </c>
      <c r="G23" s="179" t="s">
        <v>428</v>
      </c>
      <c r="H23" s="222" t="str">
        <f>'AM3_MPS(input)'!G23</f>
        <v>Calculated with the following equation;
COPPJ,tc,i= COPPJ,i × [(Tcooling-out,i - Tchilled-out,i + TDchilled + TDcooling) ÷ (37 - 7 + TDchilled + TDcooling)]</v>
      </c>
      <c r="I23" s="222"/>
      <c r="J23" s="222"/>
      <c r="K23" s="222" t="str">
        <f>IF('AM3_MPS(input)'!J23&gt;0,'AM3_MPS(input)'!J23,"")</f>
        <v/>
      </c>
      <c r="L23" s="222"/>
    </row>
    <row r="24" spans="1:12" ht="54.75" customHeight="1" x14ac:dyDescent="0.15">
      <c r="A24" s="63"/>
      <c r="B24" s="220" t="s">
        <v>94</v>
      </c>
      <c r="C24" s="221"/>
      <c r="D24" s="197" t="s">
        <v>95</v>
      </c>
      <c r="E24" s="197"/>
      <c r="F24" s="180" t="str">
        <f>IF('AM3_MPS(input)'!E24&gt;0,'AM3_MPS(input)'!E24,"")</f>
        <v>-</v>
      </c>
      <c r="G24" s="181" t="s">
        <v>96</v>
      </c>
      <c r="H24" s="222" t="str">
        <f>'AM3_MPS(input)'!G24</f>
        <v>Specification of the captive power generation system provided by the manufacturer</v>
      </c>
      <c r="I24" s="222"/>
      <c r="J24" s="222"/>
      <c r="K24" s="222" t="str">
        <f>IF('AM3_MPS(input)'!J24&gt;0,'AM3_MPS(input)'!J24,"")</f>
        <v/>
      </c>
      <c r="L24" s="222"/>
    </row>
    <row r="25" spans="1:12" ht="92.25" customHeight="1" x14ac:dyDescent="0.15">
      <c r="A25" s="63"/>
      <c r="B25" s="220" t="s">
        <v>429</v>
      </c>
      <c r="C25" s="221"/>
      <c r="D25" s="197" t="s">
        <v>360</v>
      </c>
      <c r="E25" s="197"/>
      <c r="F25" s="180" t="str">
        <f>IF('AM3_MPS(input)'!E25&gt;0,'AM3_MPS(input)'!E25,"")</f>
        <v>-</v>
      </c>
      <c r="G25" s="181" t="s">
        <v>430</v>
      </c>
      <c r="H25" s="222" t="str">
        <f>'AM3_MPS(input)'!G25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222"/>
      <c r="J25" s="222"/>
      <c r="K25" s="222" t="str">
        <f>IF('AM3_MPS(input)'!J25&gt;0,'AM3_MPS(input)'!J25,"")</f>
        <v/>
      </c>
      <c r="L25" s="222"/>
    </row>
    <row r="26" spans="1:12" ht="92.25" customHeight="1" x14ac:dyDescent="0.15">
      <c r="A26" s="63"/>
      <c r="B26" s="220" t="s">
        <v>431</v>
      </c>
      <c r="C26" s="221"/>
      <c r="D26" s="197" t="s">
        <v>432</v>
      </c>
      <c r="E26" s="197"/>
      <c r="F26" s="182" t="str">
        <f>IF('AM3_MPS(input)'!E26&gt;0,'AM3_MPS(input)'!E26,"")</f>
        <v>-</v>
      </c>
      <c r="G26" s="181" t="s">
        <v>433</v>
      </c>
      <c r="H26" s="222" t="str">
        <f>'AM3_MPS(input)'!G26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222"/>
      <c r="J26" s="222"/>
      <c r="K26" s="222" t="str">
        <f>IF('AM3_MPS(input)'!J26&gt;0,'AM3_MPS(input)'!J26,"")</f>
        <v/>
      </c>
      <c r="L26" s="222"/>
    </row>
    <row r="27" spans="1:12" ht="6.75" customHeight="1" x14ac:dyDescent="0.15">
      <c r="A27" s="63"/>
      <c r="B27" s="63"/>
    </row>
    <row r="28" spans="1:12" ht="18.75" customHeight="1" x14ac:dyDescent="0.15">
      <c r="A28" s="69" t="s">
        <v>434</v>
      </c>
      <c r="B28" s="69"/>
      <c r="C28" s="69"/>
    </row>
    <row r="29" spans="1:12" ht="17.25" thickBot="1" x14ac:dyDescent="0.2">
      <c r="B29" s="203" t="s">
        <v>173</v>
      </c>
      <c r="C29" s="203"/>
      <c r="D29" s="214" t="s">
        <v>152</v>
      </c>
      <c r="E29" s="215"/>
      <c r="F29" s="70" t="s">
        <v>68</v>
      </c>
    </row>
    <row r="30" spans="1:12" ht="19.5" thickBot="1" x14ac:dyDescent="0.2">
      <c r="B30" s="216"/>
      <c r="C30" s="217"/>
      <c r="D30" s="218">
        <f>ROUNDDOWN('AM3_MRS(calc_process)'!G6,0)</f>
        <v>0</v>
      </c>
      <c r="E30" s="219"/>
      <c r="F30" s="71" t="s">
        <v>435</v>
      </c>
    </row>
    <row r="31" spans="1:12" ht="20.100000000000001" customHeight="1" x14ac:dyDescent="0.15">
      <c r="C31" s="72"/>
      <c r="D31" s="72"/>
      <c r="G31" s="73"/>
      <c r="H31" s="73"/>
    </row>
    <row r="32" spans="1:12" ht="18.75" customHeight="1" x14ac:dyDescent="0.15">
      <c r="A32" s="55" t="s">
        <v>436</v>
      </c>
      <c r="B32" s="55"/>
    </row>
    <row r="33" spans="2:10" ht="18" customHeight="1" x14ac:dyDescent="0.15">
      <c r="B33" s="183" t="s">
        <v>437</v>
      </c>
      <c r="C33" s="213" t="s">
        <v>438</v>
      </c>
      <c r="D33" s="213"/>
      <c r="E33" s="213"/>
      <c r="F33" s="213"/>
      <c r="G33" s="213"/>
      <c r="H33" s="213"/>
      <c r="I33" s="213"/>
      <c r="J33" s="213"/>
    </row>
    <row r="34" spans="2:10" ht="18" customHeight="1" x14ac:dyDescent="0.15">
      <c r="B34" s="183" t="s">
        <v>439</v>
      </c>
      <c r="C34" s="213" t="s">
        <v>440</v>
      </c>
      <c r="D34" s="213"/>
      <c r="E34" s="213"/>
      <c r="F34" s="213"/>
      <c r="G34" s="213"/>
      <c r="H34" s="213"/>
      <c r="I34" s="213"/>
      <c r="J34" s="213"/>
    </row>
    <row r="35" spans="2:10" ht="18" customHeight="1" x14ac:dyDescent="0.15">
      <c r="B35" s="183" t="s">
        <v>441</v>
      </c>
      <c r="C35" s="213" t="s">
        <v>442</v>
      </c>
      <c r="D35" s="213"/>
      <c r="E35" s="213"/>
      <c r="F35" s="213"/>
      <c r="G35" s="213"/>
      <c r="H35" s="213"/>
      <c r="I35" s="213"/>
      <c r="J35" s="213"/>
    </row>
  </sheetData>
  <sheetProtection password="C763" sheet="1" objects="1" scenarios="1" formatCells="0" formatRows="0"/>
  <mergeCells count="63">
    <mergeCell ref="B13:C13"/>
    <mergeCell ref="D13:E13"/>
    <mergeCell ref="H13:J13"/>
    <mergeCell ref="K13:L13"/>
    <mergeCell ref="B14:C14"/>
    <mergeCell ref="D14:E14"/>
    <mergeCell ref="H14:J14"/>
    <mergeCell ref="K14:L14"/>
    <mergeCell ref="B15:C15"/>
    <mergeCell ref="D15:E15"/>
    <mergeCell ref="H15:J15"/>
    <mergeCell ref="K15:L1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3:C23"/>
    <mergeCell ref="D23:E23"/>
    <mergeCell ref="H23:J23"/>
    <mergeCell ref="K23:L23"/>
    <mergeCell ref="B24:C24"/>
    <mergeCell ref="D24:E24"/>
    <mergeCell ref="H24:J24"/>
    <mergeCell ref="K24:L24"/>
    <mergeCell ref="B25:C25"/>
    <mergeCell ref="D25:E25"/>
    <mergeCell ref="H25:J25"/>
    <mergeCell ref="K25:L25"/>
    <mergeCell ref="B26:C26"/>
    <mergeCell ref="D26:E26"/>
    <mergeCell ref="H26:J26"/>
    <mergeCell ref="K26:L26"/>
    <mergeCell ref="C35:J35"/>
    <mergeCell ref="B29:C29"/>
    <mergeCell ref="D29:E29"/>
    <mergeCell ref="B30:C30"/>
    <mergeCell ref="D30:E30"/>
    <mergeCell ref="C33:J33"/>
    <mergeCell ref="C34:J34"/>
  </mergeCells>
  <phoneticPr fontId="3"/>
  <printOptions horizontalCentered="1"/>
  <pageMargins left="0.70866141732283472" right="0.70866141732283472" top="0.74803149606299213" bottom="0.74803149606299213" header="0.31496062992125984" footer="0.31496062992125984"/>
  <pageSetup paperSize="9" scale="44" orientation="portrait"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T27"/>
  <sheetViews>
    <sheetView showGridLines="0" view="pageBreakPreview" zoomScale="55" zoomScaleNormal="70" zoomScaleSheetLayoutView="55" workbookViewId="0"/>
  </sheetViews>
  <sheetFormatPr defaultColWidth="9" defaultRowHeight="14.25" x14ac:dyDescent="0.15"/>
  <cols>
    <col min="1" max="1" width="12" style="76" customWidth="1"/>
    <col min="2" max="2" width="10" style="76" bestFit="1" customWidth="1"/>
    <col min="3" max="20" width="13.75" style="76" customWidth="1"/>
    <col min="21" max="16384" width="9" style="76"/>
  </cols>
  <sheetData>
    <row r="1" spans="1:20" x14ac:dyDescent="0.15">
      <c r="T1" s="77" t="str">
        <f>'AM3_MPS(input)'!K1</f>
        <v>Monitoring Spreadsheet: JCM_TH_AM003_ver01.0</v>
      </c>
    </row>
    <row r="2" spans="1:20" x14ac:dyDescent="0.15">
      <c r="T2" s="77" t="str">
        <f>'AM3_MPS(input)'!K2</f>
        <v>Reference Number: TH003</v>
      </c>
    </row>
    <row r="3" spans="1:20" s="78" customFormat="1" ht="27.6" customHeight="1" x14ac:dyDescent="0.15">
      <c r="A3" s="79"/>
      <c r="B3" s="79"/>
      <c r="C3" s="204" t="s">
        <v>206</v>
      </c>
      <c r="D3" s="205"/>
      <c r="E3" s="206"/>
      <c r="F3" s="225" t="s">
        <v>207</v>
      </c>
      <c r="G3" s="226"/>
      <c r="H3" s="226"/>
      <c r="I3" s="226"/>
      <c r="J3" s="226"/>
      <c r="K3" s="226"/>
      <c r="L3" s="226"/>
      <c r="M3" s="226"/>
      <c r="N3" s="226"/>
      <c r="O3" s="226"/>
      <c r="P3" s="226"/>
      <c r="Q3" s="227"/>
      <c r="R3" s="207" t="s">
        <v>443</v>
      </c>
      <c r="S3" s="208"/>
      <c r="T3" s="209"/>
    </row>
    <row r="4" spans="1:20" ht="18.75" x14ac:dyDescent="0.15">
      <c r="A4" s="149" t="s">
        <v>444</v>
      </c>
      <c r="B4" s="83" t="s">
        <v>445</v>
      </c>
      <c r="C4" s="85" t="s">
        <v>251</v>
      </c>
      <c r="D4" s="59" t="s">
        <v>146</v>
      </c>
      <c r="E4" s="59" t="s">
        <v>417</v>
      </c>
      <c r="F4" s="65" t="s">
        <v>210</v>
      </c>
      <c r="G4" s="65" t="s">
        <v>210</v>
      </c>
      <c r="H4" s="65" t="s">
        <v>210</v>
      </c>
      <c r="I4" s="65" t="s">
        <v>210</v>
      </c>
      <c r="J4" s="65" t="s">
        <v>446</v>
      </c>
      <c r="K4" s="65" t="s">
        <v>421</v>
      </c>
      <c r="L4" s="65" t="s">
        <v>447</v>
      </c>
      <c r="M4" s="65" t="s">
        <v>425</v>
      </c>
      <c r="N4" s="65" t="s">
        <v>448</v>
      </c>
      <c r="O4" s="65" t="s">
        <v>94</v>
      </c>
      <c r="P4" s="65" t="s">
        <v>429</v>
      </c>
      <c r="Q4" s="65" t="s">
        <v>449</v>
      </c>
      <c r="R4" s="85" t="s">
        <v>47</v>
      </c>
      <c r="S4" s="85" t="s">
        <v>51</v>
      </c>
      <c r="T4" s="85" t="s">
        <v>350</v>
      </c>
    </row>
    <row r="5" spans="1:20" ht="149.44999999999999" customHeight="1" x14ac:dyDescent="0.15">
      <c r="A5" s="149" t="s">
        <v>351</v>
      </c>
      <c r="B5" s="86" t="s">
        <v>352</v>
      </c>
      <c r="C5" s="147" t="s">
        <v>252</v>
      </c>
      <c r="D5" s="91" t="s">
        <v>353</v>
      </c>
      <c r="E5" s="154" t="s">
        <v>354</v>
      </c>
      <c r="F5" s="87" t="s">
        <v>219</v>
      </c>
      <c r="G5" s="88" t="s">
        <v>50</v>
      </c>
      <c r="H5" s="88" t="s">
        <v>138</v>
      </c>
      <c r="I5" s="88" t="s">
        <v>140</v>
      </c>
      <c r="J5" s="88" t="s">
        <v>355</v>
      </c>
      <c r="K5" s="88" t="s">
        <v>356</v>
      </c>
      <c r="L5" s="88" t="s">
        <v>357</v>
      </c>
      <c r="M5" s="88" t="s">
        <v>358</v>
      </c>
      <c r="N5" s="88" t="s">
        <v>359</v>
      </c>
      <c r="O5" s="88" t="s">
        <v>95</v>
      </c>
      <c r="P5" s="88" t="s">
        <v>360</v>
      </c>
      <c r="Q5" s="155" t="s">
        <v>450</v>
      </c>
      <c r="R5" s="91" t="s">
        <v>451</v>
      </c>
      <c r="S5" s="91" t="s">
        <v>452</v>
      </c>
      <c r="T5" s="91" t="s">
        <v>453</v>
      </c>
    </row>
    <row r="6" spans="1:20" ht="28.5" x14ac:dyDescent="0.15">
      <c r="A6" s="149" t="s">
        <v>454</v>
      </c>
      <c r="B6" s="92" t="s">
        <v>381</v>
      </c>
      <c r="C6" s="65" t="s">
        <v>88</v>
      </c>
      <c r="D6" s="59" t="s">
        <v>415</v>
      </c>
      <c r="E6" s="65" t="s">
        <v>88</v>
      </c>
      <c r="F6" s="59" t="s">
        <v>230</v>
      </c>
      <c r="G6" s="59" t="s">
        <v>230</v>
      </c>
      <c r="H6" s="59" t="s">
        <v>230</v>
      </c>
      <c r="I6" s="59" t="s">
        <v>230</v>
      </c>
      <c r="J6" s="59" t="s">
        <v>400</v>
      </c>
      <c r="K6" s="59" t="s">
        <v>400</v>
      </c>
      <c r="L6" s="93" t="s">
        <v>46</v>
      </c>
      <c r="M6" s="93" t="s">
        <v>46</v>
      </c>
      <c r="N6" s="93" t="s">
        <v>46</v>
      </c>
      <c r="O6" s="93" t="s">
        <v>96</v>
      </c>
      <c r="P6" s="93" t="s">
        <v>430</v>
      </c>
      <c r="Q6" s="93" t="s">
        <v>455</v>
      </c>
      <c r="R6" s="92" t="s">
        <v>233</v>
      </c>
      <c r="S6" s="92" t="s">
        <v>233</v>
      </c>
      <c r="T6" s="92" t="s">
        <v>233</v>
      </c>
    </row>
    <row r="7" spans="1:20" x14ac:dyDescent="0.2">
      <c r="A7" s="210" t="s">
        <v>178</v>
      </c>
      <c r="B7" s="146">
        <v>1</v>
      </c>
      <c r="C7" s="184"/>
      <c r="D7" s="185" t="str">
        <f>'AM3_MRS(input)'!$F$9</f>
        <v>-</v>
      </c>
      <c r="E7" s="159" t="str">
        <f>'AM3_MRS(input)'!$F$10</f>
        <v>-</v>
      </c>
      <c r="F7" s="160">
        <f>'AM3_MRS(input)'!$F$15</f>
        <v>0.56640000000000001</v>
      </c>
      <c r="G7" s="95">
        <f>'AM3_MRS(input)'!$F$16</f>
        <v>0</v>
      </c>
      <c r="H7" s="95">
        <f>'AM3_MRS(input)'!$F$17</f>
        <v>0</v>
      </c>
      <c r="I7" s="95" t="str">
        <f>'AM3_MRS(input)'!$F$18</f>
        <v>-</v>
      </c>
      <c r="J7" s="186">
        <f>'AM3_MPS(input_separate)'!J7</f>
        <v>37</v>
      </c>
      <c r="K7" s="186">
        <f>'AM3_MPS(input_separate)'!K7</f>
        <v>7</v>
      </c>
      <c r="L7" s="118">
        <f>'AM3_MPS(input_separate)'!L7</f>
        <v>5.69</v>
      </c>
      <c r="M7" s="118">
        <f>'AM3_MPS(input_separate)'!M7</f>
        <v>6.15</v>
      </c>
      <c r="N7" s="161">
        <f>M7*((J7-K7+'AM3_MRS(calc_process)'!$F$21+'AM3_MRS(calc_process)'!$F$22)/(37-7+'AM3_MRS(calc_process)'!$F$21+'AM3_MRS(calc_process)'!$F$22))</f>
        <v>6.15</v>
      </c>
      <c r="O7" s="162" t="str">
        <f>'AM3_MRS(input)'!$F$24</f>
        <v>-</v>
      </c>
      <c r="P7" s="163" t="str">
        <f>'AM3_MRS(input)'!$F$25</f>
        <v>-</v>
      </c>
      <c r="Q7" s="164" t="str">
        <f>'AM3_MRS(input)'!$F$26</f>
        <v>-</v>
      </c>
      <c r="R7" s="165">
        <f>IF(ISERROR(C7*(N7/L7)*SMALL(F7:I7,COUNTIF(F7:I7,0)+1)),0,(C7*(N7/L7)*SMALL(F7:I7,COUNTIF(F7:I7,0)+1)))</f>
        <v>0</v>
      </c>
      <c r="S7" s="166">
        <f>IF(ISERROR(C7*SMALL(F7:I7,COUNTIF(F7:I7,0)+1)),0,(C7*SMALL(F7:I7,COUNTIF(F7:I7,0)+1)))</f>
        <v>0</v>
      </c>
      <c r="T7" s="167">
        <f>R7-S7</f>
        <v>0</v>
      </c>
    </row>
    <row r="8" spans="1:20" x14ac:dyDescent="0.2">
      <c r="A8" s="210"/>
      <c r="B8" s="146">
        <v>2</v>
      </c>
      <c r="C8" s="187"/>
      <c r="D8" s="185" t="str">
        <f>'AM3_MRS(input)'!$F$9</f>
        <v>-</v>
      </c>
      <c r="E8" s="159" t="str">
        <f>'AM3_MRS(input)'!$F$10</f>
        <v>-</v>
      </c>
      <c r="F8" s="160">
        <f>'AM3_MRS(input)'!$F$15</f>
        <v>0.56640000000000001</v>
      </c>
      <c r="G8" s="95">
        <f>'AM3_MRS(input)'!$F$16</f>
        <v>0</v>
      </c>
      <c r="H8" s="95">
        <f>'AM3_MRS(input)'!$F$17</f>
        <v>0</v>
      </c>
      <c r="I8" s="95" t="str">
        <f>'AM3_MRS(input)'!$F$18</f>
        <v>-</v>
      </c>
      <c r="J8" s="186">
        <f>'AM3_MPS(input_separate)'!J8</f>
        <v>37</v>
      </c>
      <c r="K8" s="186">
        <f>'AM3_MPS(input_separate)'!K8</f>
        <v>7</v>
      </c>
      <c r="L8" s="118">
        <f>'AM3_MPS(input_separate)'!L8</f>
        <v>5.69</v>
      </c>
      <c r="M8" s="118">
        <f>'AM3_MPS(input_separate)'!M8</f>
        <v>6.15</v>
      </c>
      <c r="N8" s="161">
        <f>M8*((J8-K8+'AM3_MRS(calc_process)'!$F$21+'AM3_MRS(calc_process)'!$F$22)/(37-7+'AM3_MRS(calc_process)'!$F$21+'AM3_MRS(calc_process)'!$F$22))</f>
        <v>6.15</v>
      </c>
      <c r="O8" s="162" t="str">
        <f>'AM3_MRS(input)'!$F$24</f>
        <v>-</v>
      </c>
      <c r="P8" s="163" t="str">
        <f>'AM3_MRS(input)'!$F$25</f>
        <v>-</v>
      </c>
      <c r="Q8" s="164" t="str">
        <f>'AM3_MRS(input)'!$F$26</f>
        <v>-</v>
      </c>
      <c r="R8" s="165">
        <f t="shared" ref="R8:R26" si="0">IF(ISERROR(C8*(N8/L8)*SMALL(F8:I8,COUNTIF(F8:I8,0)+1)),0,(C8*(N8/L8)*SMALL(F8:I8,COUNTIF(F8:I8,0)+1)))</f>
        <v>0</v>
      </c>
      <c r="S8" s="166">
        <f t="shared" ref="S8:S25" si="1">IF(ISERROR(C8*SMALL(F8:I8,COUNTIF(F8:I8,0)+1)),0,(C8*SMALL(F8:I8,COUNTIF(F8:I8,0)+1)))</f>
        <v>0</v>
      </c>
      <c r="T8" s="167">
        <f t="shared" ref="T8:T26" si="2">R8-S8</f>
        <v>0</v>
      </c>
    </row>
    <row r="9" spans="1:20" x14ac:dyDescent="0.2">
      <c r="A9" s="210"/>
      <c r="B9" s="146">
        <v>3</v>
      </c>
      <c r="C9" s="187"/>
      <c r="D9" s="185" t="str">
        <f>'AM3_MRS(input)'!$F$9</f>
        <v>-</v>
      </c>
      <c r="E9" s="159" t="str">
        <f>'AM3_MRS(input)'!$F$10</f>
        <v>-</v>
      </c>
      <c r="F9" s="160">
        <f>'AM3_MRS(input)'!$F$15</f>
        <v>0.56640000000000001</v>
      </c>
      <c r="G9" s="95">
        <f>'AM3_MRS(input)'!$F$16</f>
        <v>0</v>
      </c>
      <c r="H9" s="95">
        <f>'AM3_MRS(input)'!$F$17</f>
        <v>0</v>
      </c>
      <c r="I9" s="95" t="str">
        <f>'AM3_MRS(input)'!$F$18</f>
        <v>-</v>
      </c>
      <c r="J9" s="186">
        <f>'AM3_MPS(input_separate)'!J9</f>
        <v>37</v>
      </c>
      <c r="K9" s="186">
        <f>'AM3_MPS(input_separate)'!K9</f>
        <v>7</v>
      </c>
      <c r="L9" s="118">
        <f>'AM3_MPS(input_separate)'!L9</f>
        <v>5.69</v>
      </c>
      <c r="M9" s="118">
        <f>'AM3_MPS(input_separate)'!M9</f>
        <v>6.15</v>
      </c>
      <c r="N9" s="161">
        <f>M9*((J9-K9+'AM3_MRS(calc_process)'!$F$21+'AM3_MRS(calc_process)'!$F$22)/(37-7+'AM3_MRS(calc_process)'!$F$21+'AM3_MRS(calc_process)'!$F$22))</f>
        <v>6.15</v>
      </c>
      <c r="O9" s="162" t="str">
        <f>'AM3_MRS(input)'!$F$24</f>
        <v>-</v>
      </c>
      <c r="P9" s="163" t="str">
        <f>'AM3_MRS(input)'!$F$25</f>
        <v>-</v>
      </c>
      <c r="Q9" s="164" t="str">
        <f>'AM3_MRS(input)'!$F$26</f>
        <v>-</v>
      </c>
      <c r="R9" s="165">
        <f t="shared" si="0"/>
        <v>0</v>
      </c>
      <c r="S9" s="166">
        <f t="shared" si="1"/>
        <v>0</v>
      </c>
      <c r="T9" s="167">
        <f t="shared" si="2"/>
        <v>0</v>
      </c>
    </row>
    <row r="10" spans="1:20" x14ac:dyDescent="0.15">
      <c r="A10" s="210"/>
      <c r="B10" s="146">
        <v>4</v>
      </c>
      <c r="C10" s="168"/>
      <c r="D10" s="158" t="str">
        <f>'AM3_MRS(input)'!$F$9</f>
        <v>-</v>
      </c>
      <c r="E10" s="159" t="str">
        <f>'AM3_MRS(input)'!$F$10</f>
        <v>-</v>
      </c>
      <c r="F10" s="160">
        <f>'AM3_MRS(input)'!$F$15</f>
        <v>0.56640000000000001</v>
      </c>
      <c r="G10" s="95">
        <f>'AM3_MRS(input)'!$F$16</f>
        <v>0</v>
      </c>
      <c r="H10" s="95">
        <f>'AM3_MRS(input)'!$F$17</f>
        <v>0</v>
      </c>
      <c r="I10" s="95" t="str">
        <f>'AM3_MRS(input)'!$F$18</f>
        <v>-</v>
      </c>
      <c r="J10" s="186">
        <f>'AM3_MPS(input_separate)'!J10</f>
        <v>0</v>
      </c>
      <c r="K10" s="186">
        <f>'AM3_MPS(input_separate)'!K10</f>
        <v>0</v>
      </c>
      <c r="L10" s="118">
        <f>'AM3_MPS(input_separate)'!L10</f>
        <v>0</v>
      </c>
      <c r="M10" s="118">
        <f>'AM3_MPS(input_separate)'!M10</f>
        <v>0</v>
      </c>
      <c r="N10" s="161">
        <f>M10*((J10-K10+'AM3_MRS(calc_process)'!$F$21+'AM3_MRS(calc_process)'!$F$22)/(37-7+'AM3_MRS(calc_process)'!$F$21+'AM3_MRS(calc_process)'!$F$22))</f>
        <v>0</v>
      </c>
      <c r="O10" s="162" t="str">
        <f>'AM3_MRS(input)'!$F$24</f>
        <v>-</v>
      </c>
      <c r="P10" s="163" t="str">
        <f>'AM3_MRS(input)'!$F$25</f>
        <v>-</v>
      </c>
      <c r="Q10" s="164" t="str">
        <f>'AM3_MRS(input)'!$F$26</f>
        <v>-</v>
      </c>
      <c r="R10" s="165">
        <f t="shared" si="0"/>
        <v>0</v>
      </c>
      <c r="S10" s="166">
        <f t="shared" si="1"/>
        <v>0</v>
      </c>
      <c r="T10" s="167">
        <f t="shared" si="2"/>
        <v>0</v>
      </c>
    </row>
    <row r="11" spans="1:20" x14ac:dyDescent="0.15">
      <c r="A11" s="210"/>
      <c r="B11" s="146">
        <v>5</v>
      </c>
      <c r="C11" s="168"/>
      <c r="D11" s="158" t="str">
        <f>'AM3_MRS(input)'!$F$9</f>
        <v>-</v>
      </c>
      <c r="E11" s="159" t="str">
        <f>'AM3_MRS(input)'!$F$10</f>
        <v>-</v>
      </c>
      <c r="F11" s="160">
        <f>'AM3_MRS(input)'!$F$15</f>
        <v>0.56640000000000001</v>
      </c>
      <c r="G11" s="95">
        <f>'AM3_MRS(input)'!$F$16</f>
        <v>0</v>
      </c>
      <c r="H11" s="95">
        <f>'AM3_MRS(input)'!$F$17</f>
        <v>0</v>
      </c>
      <c r="I11" s="95" t="str">
        <f>'AM3_MRS(input)'!$F$18</f>
        <v>-</v>
      </c>
      <c r="J11" s="186">
        <f>'AM3_MPS(input_separate)'!J11</f>
        <v>0</v>
      </c>
      <c r="K11" s="186">
        <f>'AM3_MPS(input_separate)'!K11</f>
        <v>0</v>
      </c>
      <c r="L11" s="118">
        <f>'AM3_MPS(input_separate)'!L11</f>
        <v>0</v>
      </c>
      <c r="M11" s="118">
        <f>'AM3_MPS(input_separate)'!M11</f>
        <v>0</v>
      </c>
      <c r="N11" s="161">
        <f>M11*((J11-K11+'AM3_MRS(calc_process)'!$F$21+'AM3_MRS(calc_process)'!$F$22)/(37-7+'AM3_MRS(calc_process)'!$F$21+'AM3_MRS(calc_process)'!$F$22))</f>
        <v>0</v>
      </c>
      <c r="O11" s="162" t="str">
        <f>'AM3_MRS(input)'!$F$24</f>
        <v>-</v>
      </c>
      <c r="P11" s="163" t="str">
        <f>'AM3_MRS(input)'!$F$25</f>
        <v>-</v>
      </c>
      <c r="Q11" s="164" t="str">
        <f>'AM3_MRS(input)'!$F$26</f>
        <v>-</v>
      </c>
      <c r="R11" s="165">
        <f t="shared" si="0"/>
        <v>0</v>
      </c>
      <c r="S11" s="166">
        <f t="shared" si="1"/>
        <v>0</v>
      </c>
      <c r="T11" s="167">
        <f t="shared" si="2"/>
        <v>0</v>
      </c>
    </row>
    <row r="12" spans="1:20" x14ac:dyDescent="0.15">
      <c r="A12" s="210"/>
      <c r="B12" s="146">
        <v>6</v>
      </c>
      <c r="C12" s="168"/>
      <c r="D12" s="158" t="str">
        <f>'AM3_MRS(input)'!$F$9</f>
        <v>-</v>
      </c>
      <c r="E12" s="159" t="str">
        <f>'AM3_MRS(input)'!$F$10</f>
        <v>-</v>
      </c>
      <c r="F12" s="160">
        <f>'AM3_MRS(input)'!$F$15</f>
        <v>0.56640000000000001</v>
      </c>
      <c r="G12" s="95">
        <f>'AM3_MRS(input)'!$F$16</f>
        <v>0</v>
      </c>
      <c r="H12" s="95">
        <f>'AM3_MRS(input)'!$F$17</f>
        <v>0</v>
      </c>
      <c r="I12" s="95" t="str">
        <f>'AM3_MRS(input)'!$F$18</f>
        <v>-</v>
      </c>
      <c r="J12" s="186">
        <f>'AM3_MPS(input_separate)'!J12</f>
        <v>0</v>
      </c>
      <c r="K12" s="186">
        <f>'AM3_MPS(input_separate)'!K12</f>
        <v>0</v>
      </c>
      <c r="L12" s="118">
        <f>'AM3_MPS(input_separate)'!L12</f>
        <v>0</v>
      </c>
      <c r="M12" s="118">
        <f>'AM3_MPS(input_separate)'!M12</f>
        <v>0</v>
      </c>
      <c r="N12" s="161">
        <f>M12*((J12-K12+'AM3_MRS(calc_process)'!$F$21+'AM3_MRS(calc_process)'!$F$22)/(37-7+'AM3_MRS(calc_process)'!$F$21+'AM3_MRS(calc_process)'!$F$22))</f>
        <v>0</v>
      </c>
      <c r="O12" s="162" t="str">
        <f>'AM3_MRS(input)'!$F$24</f>
        <v>-</v>
      </c>
      <c r="P12" s="163" t="str">
        <f>'AM3_MRS(input)'!$F$25</f>
        <v>-</v>
      </c>
      <c r="Q12" s="164" t="str">
        <f>'AM3_MRS(input)'!$F$26</f>
        <v>-</v>
      </c>
      <c r="R12" s="165">
        <f t="shared" si="0"/>
        <v>0</v>
      </c>
      <c r="S12" s="166">
        <f t="shared" si="1"/>
        <v>0</v>
      </c>
      <c r="T12" s="167">
        <f t="shared" si="2"/>
        <v>0</v>
      </c>
    </row>
    <row r="13" spans="1:20" x14ac:dyDescent="0.15">
      <c r="A13" s="210"/>
      <c r="B13" s="146">
        <v>7</v>
      </c>
      <c r="C13" s="168"/>
      <c r="D13" s="158" t="str">
        <f>'AM3_MRS(input)'!$F$9</f>
        <v>-</v>
      </c>
      <c r="E13" s="159" t="str">
        <f>'AM3_MRS(input)'!$F$10</f>
        <v>-</v>
      </c>
      <c r="F13" s="160">
        <f>'AM3_MRS(input)'!$F$15</f>
        <v>0.56640000000000001</v>
      </c>
      <c r="G13" s="95">
        <f>'AM3_MRS(input)'!$F$16</f>
        <v>0</v>
      </c>
      <c r="H13" s="95">
        <f>'AM3_MRS(input)'!$F$17</f>
        <v>0</v>
      </c>
      <c r="I13" s="95" t="str">
        <f>'AM3_MRS(input)'!$F$18</f>
        <v>-</v>
      </c>
      <c r="J13" s="186">
        <f>'AM3_MPS(input_separate)'!J13</f>
        <v>0</v>
      </c>
      <c r="K13" s="186">
        <f>'AM3_MPS(input_separate)'!K13</f>
        <v>0</v>
      </c>
      <c r="L13" s="118">
        <f>'AM3_MPS(input_separate)'!L13</f>
        <v>0</v>
      </c>
      <c r="M13" s="118">
        <f>'AM3_MPS(input_separate)'!M13</f>
        <v>0</v>
      </c>
      <c r="N13" s="161">
        <f>M13*((J13-K13+'AM3_MRS(calc_process)'!$F$21+'AM3_MRS(calc_process)'!$F$22)/(37-7+'AM3_MRS(calc_process)'!$F$21+'AM3_MRS(calc_process)'!$F$22))</f>
        <v>0</v>
      </c>
      <c r="O13" s="162" t="str">
        <f>'AM3_MRS(input)'!$F$24</f>
        <v>-</v>
      </c>
      <c r="P13" s="163" t="str">
        <f>'AM3_MRS(input)'!$F$25</f>
        <v>-</v>
      </c>
      <c r="Q13" s="164" t="str">
        <f>'AM3_MRS(input)'!$F$26</f>
        <v>-</v>
      </c>
      <c r="R13" s="165">
        <f t="shared" si="0"/>
        <v>0</v>
      </c>
      <c r="S13" s="166">
        <f t="shared" si="1"/>
        <v>0</v>
      </c>
      <c r="T13" s="167">
        <f t="shared" si="2"/>
        <v>0</v>
      </c>
    </row>
    <row r="14" spans="1:20" x14ac:dyDescent="0.15">
      <c r="A14" s="210"/>
      <c r="B14" s="146">
        <v>8</v>
      </c>
      <c r="C14" s="168"/>
      <c r="D14" s="158" t="str">
        <f>'AM3_MRS(input)'!$F$9</f>
        <v>-</v>
      </c>
      <c r="E14" s="159" t="str">
        <f>'AM3_MRS(input)'!$F$10</f>
        <v>-</v>
      </c>
      <c r="F14" s="160">
        <f>'AM3_MRS(input)'!$F$15</f>
        <v>0.56640000000000001</v>
      </c>
      <c r="G14" s="95">
        <f>'AM3_MRS(input)'!$F$16</f>
        <v>0</v>
      </c>
      <c r="H14" s="95">
        <f>'AM3_MRS(input)'!$F$17</f>
        <v>0</v>
      </c>
      <c r="I14" s="95" t="str">
        <f>'AM3_MRS(input)'!$F$18</f>
        <v>-</v>
      </c>
      <c r="J14" s="186">
        <f>'AM3_MPS(input_separate)'!J14</f>
        <v>0</v>
      </c>
      <c r="K14" s="186">
        <f>'AM3_MPS(input_separate)'!K14</f>
        <v>0</v>
      </c>
      <c r="L14" s="118">
        <f>'AM3_MPS(input_separate)'!L14</f>
        <v>0</v>
      </c>
      <c r="M14" s="118">
        <f>'AM3_MPS(input_separate)'!M14</f>
        <v>0</v>
      </c>
      <c r="N14" s="161">
        <f>M14*((J14-K14+'AM3_MRS(calc_process)'!$F$21+'AM3_MRS(calc_process)'!$F$22)/(37-7+'AM3_MRS(calc_process)'!$F$21+'AM3_MRS(calc_process)'!$F$22))</f>
        <v>0</v>
      </c>
      <c r="O14" s="162" t="str">
        <f>'AM3_MRS(input)'!$F$24</f>
        <v>-</v>
      </c>
      <c r="P14" s="163" t="str">
        <f>'AM3_MRS(input)'!$F$25</f>
        <v>-</v>
      </c>
      <c r="Q14" s="164" t="str">
        <f>'AM3_MRS(input)'!$F$26</f>
        <v>-</v>
      </c>
      <c r="R14" s="165">
        <f t="shared" si="0"/>
        <v>0</v>
      </c>
      <c r="S14" s="166">
        <f t="shared" si="1"/>
        <v>0</v>
      </c>
      <c r="T14" s="167">
        <f t="shared" si="2"/>
        <v>0</v>
      </c>
    </row>
    <row r="15" spans="1:20" x14ac:dyDescent="0.15">
      <c r="A15" s="210"/>
      <c r="B15" s="146">
        <v>9</v>
      </c>
      <c r="C15" s="168"/>
      <c r="D15" s="158" t="str">
        <f>'AM3_MRS(input)'!$F$9</f>
        <v>-</v>
      </c>
      <c r="E15" s="159" t="str">
        <f>'AM3_MRS(input)'!$F$10</f>
        <v>-</v>
      </c>
      <c r="F15" s="160">
        <f>'AM3_MRS(input)'!$F$15</f>
        <v>0.56640000000000001</v>
      </c>
      <c r="G15" s="95">
        <f>'AM3_MRS(input)'!$F$16</f>
        <v>0</v>
      </c>
      <c r="H15" s="95">
        <f>'AM3_MRS(input)'!$F$17</f>
        <v>0</v>
      </c>
      <c r="I15" s="95" t="str">
        <f>'AM3_MRS(input)'!$F$18</f>
        <v>-</v>
      </c>
      <c r="J15" s="186">
        <f>'AM3_MPS(input_separate)'!J15</f>
        <v>0</v>
      </c>
      <c r="K15" s="186">
        <f>'AM3_MPS(input_separate)'!K15</f>
        <v>0</v>
      </c>
      <c r="L15" s="118">
        <f>'AM3_MPS(input_separate)'!L15</f>
        <v>0</v>
      </c>
      <c r="M15" s="118">
        <f>'AM3_MPS(input_separate)'!M15</f>
        <v>0</v>
      </c>
      <c r="N15" s="161">
        <f>M15*((J15-K15+'AM3_MRS(calc_process)'!$F$21+'AM3_MRS(calc_process)'!$F$22)/(37-7+'AM3_MRS(calc_process)'!$F$21+'AM3_MRS(calc_process)'!$F$22))</f>
        <v>0</v>
      </c>
      <c r="O15" s="162" t="str">
        <f>'AM3_MRS(input)'!$F$24</f>
        <v>-</v>
      </c>
      <c r="P15" s="163" t="str">
        <f>'AM3_MRS(input)'!$F$25</f>
        <v>-</v>
      </c>
      <c r="Q15" s="164" t="str">
        <f>'AM3_MRS(input)'!$F$26</f>
        <v>-</v>
      </c>
      <c r="R15" s="165">
        <f t="shared" si="0"/>
        <v>0</v>
      </c>
      <c r="S15" s="166">
        <f t="shared" si="1"/>
        <v>0</v>
      </c>
      <c r="T15" s="167">
        <f t="shared" si="2"/>
        <v>0</v>
      </c>
    </row>
    <row r="16" spans="1:20" x14ac:dyDescent="0.15">
      <c r="A16" s="210"/>
      <c r="B16" s="146">
        <v>10</v>
      </c>
      <c r="C16" s="168"/>
      <c r="D16" s="158" t="str">
        <f>'AM3_MRS(input)'!$F$9</f>
        <v>-</v>
      </c>
      <c r="E16" s="159" t="str">
        <f>'AM3_MRS(input)'!$F$10</f>
        <v>-</v>
      </c>
      <c r="F16" s="160">
        <f>'AM3_MRS(input)'!$F$15</f>
        <v>0.56640000000000001</v>
      </c>
      <c r="G16" s="95">
        <f>'AM3_MRS(input)'!$F$16</f>
        <v>0</v>
      </c>
      <c r="H16" s="95">
        <f>'AM3_MRS(input)'!$F$17</f>
        <v>0</v>
      </c>
      <c r="I16" s="95" t="str">
        <f>'AM3_MRS(input)'!$F$18</f>
        <v>-</v>
      </c>
      <c r="J16" s="186">
        <f>'AM3_MPS(input_separate)'!J16</f>
        <v>0</v>
      </c>
      <c r="K16" s="186">
        <f>'AM3_MPS(input_separate)'!K16</f>
        <v>0</v>
      </c>
      <c r="L16" s="118">
        <f>'AM3_MPS(input_separate)'!L16</f>
        <v>0</v>
      </c>
      <c r="M16" s="118">
        <f>'AM3_MPS(input_separate)'!M16</f>
        <v>0</v>
      </c>
      <c r="N16" s="161">
        <f>M16*((J16-K16+'AM3_MRS(calc_process)'!$F$21+'AM3_MRS(calc_process)'!$F$22)/(37-7+'AM3_MRS(calc_process)'!$F$21+'AM3_MRS(calc_process)'!$F$22))</f>
        <v>0</v>
      </c>
      <c r="O16" s="162" t="str">
        <f>'AM3_MRS(input)'!$F$24</f>
        <v>-</v>
      </c>
      <c r="P16" s="163" t="str">
        <f>'AM3_MRS(input)'!$F$25</f>
        <v>-</v>
      </c>
      <c r="Q16" s="164" t="str">
        <f>'AM3_MRS(input)'!$F$26</f>
        <v>-</v>
      </c>
      <c r="R16" s="165">
        <f t="shared" si="0"/>
        <v>0</v>
      </c>
      <c r="S16" s="166">
        <f t="shared" si="1"/>
        <v>0</v>
      </c>
      <c r="T16" s="167">
        <f t="shared" si="2"/>
        <v>0</v>
      </c>
    </row>
    <row r="17" spans="1:20" x14ac:dyDescent="0.15">
      <c r="A17" s="210"/>
      <c r="B17" s="146">
        <v>11</v>
      </c>
      <c r="C17" s="168"/>
      <c r="D17" s="158" t="str">
        <f>'AM3_MRS(input)'!$F$9</f>
        <v>-</v>
      </c>
      <c r="E17" s="159" t="str">
        <f>'AM3_MRS(input)'!$F$10</f>
        <v>-</v>
      </c>
      <c r="F17" s="160">
        <f>'AM3_MRS(input)'!$F$15</f>
        <v>0.56640000000000001</v>
      </c>
      <c r="G17" s="95">
        <f>'AM3_MRS(input)'!$F$16</f>
        <v>0</v>
      </c>
      <c r="H17" s="95">
        <f>'AM3_MRS(input)'!$F$17</f>
        <v>0</v>
      </c>
      <c r="I17" s="95" t="str">
        <f>'AM3_MRS(input)'!$F$18</f>
        <v>-</v>
      </c>
      <c r="J17" s="186">
        <f>'AM3_MPS(input_separate)'!J17</f>
        <v>0</v>
      </c>
      <c r="K17" s="186">
        <f>'AM3_MPS(input_separate)'!K17</f>
        <v>0</v>
      </c>
      <c r="L17" s="118">
        <f>'AM3_MPS(input_separate)'!L17</f>
        <v>0</v>
      </c>
      <c r="M17" s="118">
        <f>'AM3_MPS(input_separate)'!M17</f>
        <v>0</v>
      </c>
      <c r="N17" s="161">
        <f>M17*((J17-K17+'AM3_MRS(calc_process)'!$F$21+'AM3_MRS(calc_process)'!$F$22)/(37-7+'AM3_MRS(calc_process)'!$F$21+'AM3_MRS(calc_process)'!$F$22))</f>
        <v>0</v>
      </c>
      <c r="O17" s="162" t="str">
        <f>'AM3_MRS(input)'!$F$24</f>
        <v>-</v>
      </c>
      <c r="P17" s="163" t="str">
        <f>'AM3_MRS(input)'!$F$25</f>
        <v>-</v>
      </c>
      <c r="Q17" s="164" t="str">
        <f>'AM3_MRS(input)'!$F$26</f>
        <v>-</v>
      </c>
      <c r="R17" s="165">
        <f t="shared" si="0"/>
        <v>0</v>
      </c>
      <c r="S17" s="166">
        <f t="shared" si="1"/>
        <v>0</v>
      </c>
      <c r="T17" s="167">
        <f t="shared" si="2"/>
        <v>0</v>
      </c>
    </row>
    <row r="18" spans="1:20" x14ac:dyDescent="0.15">
      <c r="A18" s="210"/>
      <c r="B18" s="146">
        <v>12</v>
      </c>
      <c r="C18" s="168"/>
      <c r="D18" s="158" t="str">
        <f>'AM3_MRS(input)'!$F$9</f>
        <v>-</v>
      </c>
      <c r="E18" s="159" t="str">
        <f>'AM3_MRS(input)'!$F$10</f>
        <v>-</v>
      </c>
      <c r="F18" s="160">
        <f>'AM3_MRS(input)'!$F$15</f>
        <v>0.56640000000000001</v>
      </c>
      <c r="G18" s="95">
        <f>'AM3_MRS(input)'!$F$16</f>
        <v>0</v>
      </c>
      <c r="H18" s="95">
        <f>'AM3_MRS(input)'!$F$17</f>
        <v>0</v>
      </c>
      <c r="I18" s="95" t="str">
        <f>'AM3_MRS(input)'!$F$18</f>
        <v>-</v>
      </c>
      <c r="J18" s="186">
        <f>'AM3_MPS(input_separate)'!J18</f>
        <v>0</v>
      </c>
      <c r="K18" s="186">
        <f>'AM3_MPS(input_separate)'!K18</f>
        <v>0</v>
      </c>
      <c r="L18" s="118">
        <f>'AM3_MPS(input_separate)'!L18</f>
        <v>0</v>
      </c>
      <c r="M18" s="118">
        <f>'AM3_MPS(input_separate)'!M18</f>
        <v>0</v>
      </c>
      <c r="N18" s="161">
        <f>M18*((J18-K18+'AM3_MRS(calc_process)'!$F$21+'AM3_MRS(calc_process)'!$F$22)/(37-7+'AM3_MRS(calc_process)'!$F$21+'AM3_MRS(calc_process)'!$F$22))</f>
        <v>0</v>
      </c>
      <c r="O18" s="162" t="str">
        <f>'AM3_MRS(input)'!$F$24</f>
        <v>-</v>
      </c>
      <c r="P18" s="163" t="str">
        <f>'AM3_MRS(input)'!$F$25</f>
        <v>-</v>
      </c>
      <c r="Q18" s="164" t="str">
        <f>'AM3_MRS(input)'!$F$26</f>
        <v>-</v>
      </c>
      <c r="R18" s="165">
        <f t="shared" si="0"/>
        <v>0</v>
      </c>
      <c r="S18" s="166">
        <f t="shared" si="1"/>
        <v>0</v>
      </c>
      <c r="T18" s="167">
        <f t="shared" si="2"/>
        <v>0</v>
      </c>
    </row>
    <row r="19" spans="1:20" x14ac:dyDescent="0.15">
      <c r="A19" s="210"/>
      <c r="B19" s="146">
        <v>13</v>
      </c>
      <c r="C19" s="168"/>
      <c r="D19" s="158" t="str">
        <f>'AM3_MRS(input)'!$F$9</f>
        <v>-</v>
      </c>
      <c r="E19" s="159" t="str">
        <f>'AM3_MRS(input)'!$F$10</f>
        <v>-</v>
      </c>
      <c r="F19" s="160">
        <f>'AM3_MRS(input)'!$F$15</f>
        <v>0.56640000000000001</v>
      </c>
      <c r="G19" s="95">
        <f>'AM3_MRS(input)'!$F$16</f>
        <v>0</v>
      </c>
      <c r="H19" s="95">
        <f>'AM3_MRS(input)'!$F$17</f>
        <v>0</v>
      </c>
      <c r="I19" s="95" t="str">
        <f>'AM3_MRS(input)'!$F$18</f>
        <v>-</v>
      </c>
      <c r="J19" s="186">
        <f>'AM3_MPS(input_separate)'!J19</f>
        <v>0</v>
      </c>
      <c r="K19" s="186">
        <f>'AM3_MPS(input_separate)'!K19</f>
        <v>0</v>
      </c>
      <c r="L19" s="118">
        <f>'AM3_MPS(input_separate)'!L19</f>
        <v>0</v>
      </c>
      <c r="M19" s="118">
        <f>'AM3_MPS(input_separate)'!M19</f>
        <v>0</v>
      </c>
      <c r="N19" s="161">
        <f>M19*((J19-K19+'AM3_MRS(calc_process)'!$F$21+'AM3_MRS(calc_process)'!$F$22)/(37-7+'AM3_MRS(calc_process)'!$F$21+'AM3_MRS(calc_process)'!$F$22))</f>
        <v>0</v>
      </c>
      <c r="O19" s="162" t="str">
        <f>'AM3_MRS(input)'!$F$24</f>
        <v>-</v>
      </c>
      <c r="P19" s="163" t="str">
        <f>'AM3_MRS(input)'!$F$25</f>
        <v>-</v>
      </c>
      <c r="Q19" s="164" t="str">
        <f>'AM3_MRS(input)'!$F$26</f>
        <v>-</v>
      </c>
      <c r="R19" s="165">
        <f t="shared" si="0"/>
        <v>0</v>
      </c>
      <c r="S19" s="166">
        <f t="shared" si="1"/>
        <v>0</v>
      </c>
      <c r="T19" s="167">
        <f t="shared" si="2"/>
        <v>0</v>
      </c>
    </row>
    <row r="20" spans="1:20" x14ac:dyDescent="0.15">
      <c r="A20" s="210"/>
      <c r="B20" s="146">
        <v>14</v>
      </c>
      <c r="C20" s="168"/>
      <c r="D20" s="158" t="str">
        <f>'AM3_MRS(input)'!$F$9</f>
        <v>-</v>
      </c>
      <c r="E20" s="159" t="str">
        <f>'AM3_MRS(input)'!$F$10</f>
        <v>-</v>
      </c>
      <c r="F20" s="160">
        <f>'AM3_MRS(input)'!$F$15</f>
        <v>0.56640000000000001</v>
      </c>
      <c r="G20" s="95">
        <f>'AM3_MRS(input)'!$F$16</f>
        <v>0</v>
      </c>
      <c r="H20" s="95">
        <f>'AM3_MRS(input)'!$F$17</f>
        <v>0</v>
      </c>
      <c r="I20" s="95" t="str">
        <f>'AM3_MRS(input)'!$F$18</f>
        <v>-</v>
      </c>
      <c r="J20" s="186">
        <f>'AM3_MPS(input_separate)'!J20</f>
        <v>0</v>
      </c>
      <c r="K20" s="186">
        <f>'AM3_MPS(input_separate)'!K20</f>
        <v>0</v>
      </c>
      <c r="L20" s="118">
        <f>'AM3_MPS(input_separate)'!L20</f>
        <v>0</v>
      </c>
      <c r="M20" s="118">
        <f>'AM3_MPS(input_separate)'!M20</f>
        <v>0</v>
      </c>
      <c r="N20" s="161">
        <f>M20*((J20-K20+'AM3_MRS(calc_process)'!$F$21+'AM3_MRS(calc_process)'!$F$22)/(37-7+'AM3_MRS(calc_process)'!$F$21+'AM3_MRS(calc_process)'!$F$22))</f>
        <v>0</v>
      </c>
      <c r="O20" s="162" t="str">
        <f>'AM3_MRS(input)'!$F$24</f>
        <v>-</v>
      </c>
      <c r="P20" s="163" t="str">
        <f>'AM3_MRS(input)'!$F$25</f>
        <v>-</v>
      </c>
      <c r="Q20" s="164" t="str">
        <f>'AM3_MRS(input)'!$F$26</f>
        <v>-</v>
      </c>
      <c r="R20" s="165">
        <f t="shared" si="0"/>
        <v>0</v>
      </c>
      <c r="S20" s="166">
        <f t="shared" si="1"/>
        <v>0</v>
      </c>
      <c r="T20" s="167">
        <f t="shared" si="2"/>
        <v>0</v>
      </c>
    </row>
    <row r="21" spans="1:20" x14ac:dyDescent="0.15">
      <c r="A21" s="210"/>
      <c r="B21" s="146">
        <v>15</v>
      </c>
      <c r="C21" s="168"/>
      <c r="D21" s="158" t="str">
        <f>'AM3_MRS(input)'!$F$9</f>
        <v>-</v>
      </c>
      <c r="E21" s="159" t="str">
        <f>'AM3_MRS(input)'!$F$10</f>
        <v>-</v>
      </c>
      <c r="F21" s="160">
        <f>'AM3_MRS(input)'!$F$15</f>
        <v>0.56640000000000001</v>
      </c>
      <c r="G21" s="95">
        <f>'AM3_MRS(input)'!$F$16</f>
        <v>0</v>
      </c>
      <c r="H21" s="95">
        <f>'AM3_MRS(input)'!$F$17</f>
        <v>0</v>
      </c>
      <c r="I21" s="95" t="str">
        <f>'AM3_MRS(input)'!$F$18</f>
        <v>-</v>
      </c>
      <c r="J21" s="186">
        <f>'AM3_MPS(input_separate)'!J21</f>
        <v>0</v>
      </c>
      <c r="K21" s="186">
        <f>'AM3_MPS(input_separate)'!K21</f>
        <v>0</v>
      </c>
      <c r="L21" s="118">
        <f>'AM3_MPS(input_separate)'!L21</f>
        <v>0</v>
      </c>
      <c r="M21" s="118">
        <f>'AM3_MPS(input_separate)'!M21</f>
        <v>0</v>
      </c>
      <c r="N21" s="161">
        <f>M21*((J21-K21+'AM3_MRS(calc_process)'!$F$21+'AM3_MRS(calc_process)'!$F$22)/(37-7+'AM3_MRS(calc_process)'!$F$21+'AM3_MRS(calc_process)'!$F$22))</f>
        <v>0</v>
      </c>
      <c r="O21" s="162" t="str">
        <f>'AM3_MRS(input)'!$F$24</f>
        <v>-</v>
      </c>
      <c r="P21" s="163" t="str">
        <f>'AM3_MRS(input)'!$F$25</f>
        <v>-</v>
      </c>
      <c r="Q21" s="164" t="str">
        <f>'AM3_MRS(input)'!$F$26</f>
        <v>-</v>
      </c>
      <c r="R21" s="165">
        <f t="shared" si="0"/>
        <v>0</v>
      </c>
      <c r="S21" s="166">
        <f t="shared" si="1"/>
        <v>0</v>
      </c>
      <c r="T21" s="167">
        <f t="shared" si="2"/>
        <v>0</v>
      </c>
    </row>
    <row r="22" spans="1:20" x14ac:dyDescent="0.15">
      <c r="A22" s="210"/>
      <c r="B22" s="146">
        <v>16</v>
      </c>
      <c r="C22" s="168"/>
      <c r="D22" s="158" t="str">
        <f>'AM3_MRS(input)'!$F$9</f>
        <v>-</v>
      </c>
      <c r="E22" s="159" t="str">
        <f>'AM3_MRS(input)'!$F$10</f>
        <v>-</v>
      </c>
      <c r="F22" s="160">
        <f>'AM3_MRS(input)'!$F$15</f>
        <v>0.56640000000000001</v>
      </c>
      <c r="G22" s="95">
        <f>'AM3_MRS(input)'!$F$16</f>
        <v>0</v>
      </c>
      <c r="H22" s="95">
        <f>'AM3_MRS(input)'!$F$17</f>
        <v>0</v>
      </c>
      <c r="I22" s="95" t="str">
        <f>'AM3_MRS(input)'!$F$18</f>
        <v>-</v>
      </c>
      <c r="J22" s="186">
        <f>'AM3_MPS(input_separate)'!J22</f>
        <v>0</v>
      </c>
      <c r="K22" s="186">
        <f>'AM3_MPS(input_separate)'!K22</f>
        <v>0</v>
      </c>
      <c r="L22" s="118">
        <f>'AM3_MPS(input_separate)'!L22</f>
        <v>0</v>
      </c>
      <c r="M22" s="118">
        <f>'AM3_MPS(input_separate)'!M22</f>
        <v>0</v>
      </c>
      <c r="N22" s="161">
        <f>M22*((J22-K22+'AM3_MRS(calc_process)'!$F$21+'AM3_MRS(calc_process)'!$F$22)/(37-7+'AM3_MRS(calc_process)'!$F$21+'AM3_MRS(calc_process)'!$F$22))</f>
        <v>0</v>
      </c>
      <c r="O22" s="162" t="str">
        <f>'AM3_MRS(input)'!$F$24</f>
        <v>-</v>
      </c>
      <c r="P22" s="163" t="str">
        <f>'AM3_MRS(input)'!$F$25</f>
        <v>-</v>
      </c>
      <c r="Q22" s="164" t="str">
        <f>'AM3_MRS(input)'!$F$26</f>
        <v>-</v>
      </c>
      <c r="R22" s="165">
        <f t="shared" si="0"/>
        <v>0</v>
      </c>
      <c r="S22" s="166">
        <f t="shared" si="1"/>
        <v>0</v>
      </c>
      <c r="T22" s="167">
        <f t="shared" si="2"/>
        <v>0</v>
      </c>
    </row>
    <row r="23" spans="1:20" x14ac:dyDescent="0.15">
      <c r="A23" s="210"/>
      <c r="B23" s="146">
        <v>17</v>
      </c>
      <c r="C23" s="168"/>
      <c r="D23" s="158" t="str">
        <f>'AM3_MRS(input)'!$F$9</f>
        <v>-</v>
      </c>
      <c r="E23" s="159" t="str">
        <f>'AM3_MRS(input)'!$F$10</f>
        <v>-</v>
      </c>
      <c r="F23" s="160">
        <f>'AM3_MRS(input)'!$F$15</f>
        <v>0.56640000000000001</v>
      </c>
      <c r="G23" s="95">
        <f>'AM3_MRS(input)'!$F$16</f>
        <v>0</v>
      </c>
      <c r="H23" s="95">
        <f>'AM3_MRS(input)'!$F$17</f>
        <v>0</v>
      </c>
      <c r="I23" s="95" t="str">
        <f>'AM3_MRS(input)'!$F$18</f>
        <v>-</v>
      </c>
      <c r="J23" s="186">
        <f>'AM3_MPS(input_separate)'!J23</f>
        <v>0</v>
      </c>
      <c r="K23" s="186">
        <f>'AM3_MPS(input_separate)'!K23</f>
        <v>0</v>
      </c>
      <c r="L23" s="118">
        <f>'AM3_MPS(input_separate)'!L23</f>
        <v>0</v>
      </c>
      <c r="M23" s="118">
        <f>'AM3_MPS(input_separate)'!M23</f>
        <v>0</v>
      </c>
      <c r="N23" s="161">
        <f>M23*((J23-K23+'AM3_MRS(calc_process)'!$F$21+'AM3_MRS(calc_process)'!$F$22)/(37-7+'AM3_MRS(calc_process)'!$F$21+'AM3_MRS(calc_process)'!$F$22))</f>
        <v>0</v>
      </c>
      <c r="O23" s="162" t="str">
        <f>'AM3_MRS(input)'!$F$24</f>
        <v>-</v>
      </c>
      <c r="P23" s="163" t="str">
        <f>'AM3_MRS(input)'!$F$25</f>
        <v>-</v>
      </c>
      <c r="Q23" s="164" t="str">
        <f>'AM3_MRS(input)'!$F$26</f>
        <v>-</v>
      </c>
      <c r="R23" s="165">
        <f t="shared" si="0"/>
        <v>0</v>
      </c>
      <c r="S23" s="166">
        <f t="shared" si="1"/>
        <v>0</v>
      </c>
      <c r="T23" s="167">
        <f t="shared" si="2"/>
        <v>0</v>
      </c>
    </row>
    <row r="24" spans="1:20" x14ac:dyDescent="0.15">
      <c r="A24" s="210"/>
      <c r="B24" s="146">
        <v>18</v>
      </c>
      <c r="C24" s="168"/>
      <c r="D24" s="158" t="str">
        <f>'AM3_MRS(input)'!$F$9</f>
        <v>-</v>
      </c>
      <c r="E24" s="159" t="str">
        <f>'AM3_MRS(input)'!$F$10</f>
        <v>-</v>
      </c>
      <c r="F24" s="160">
        <f>'AM3_MRS(input)'!$F$15</f>
        <v>0.56640000000000001</v>
      </c>
      <c r="G24" s="95">
        <f>'AM3_MRS(input)'!$F$16</f>
        <v>0</v>
      </c>
      <c r="H24" s="95">
        <f>'AM3_MRS(input)'!$F$17</f>
        <v>0</v>
      </c>
      <c r="I24" s="95" t="str">
        <f>'AM3_MRS(input)'!$F$18</f>
        <v>-</v>
      </c>
      <c r="J24" s="186">
        <f>'AM3_MPS(input_separate)'!J24</f>
        <v>0</v>
      </c>
      <c r="K24" s="186">
        <f>'AM3_MPS(input_separate)'!K24</f>
        <v>0</v>
      </c>
      <c r="L24" s="118">
        <f>'AM3_MPS(input_separate)'!L24</f>
        <v>0</v>
      </c>
      <c r="M24" s="118">
        <f>'AM3_MPS(input_separate)'!M24</f>
        <v>0</v>
      </c>
      <c r="N24" s="161">
        <f>M24*((J24-K24+'AM3_MRS(calc_process)'!$F$21+'AM3_MRS(calc_process)'!$F$22)/(37-7+'AM3_MRS(calc_process)'!$F$21+'AM3_MRS(calc_process)'!$F$22))</f>
        <v>0</v>
      </c>
      <c r="O24" s="162" t="str">
        <f>'AM3_MRS(input)'!$F$24</f>
        <v>-</v>
      </c>
      <c r="P24" s="163" t="str">
        <f>'AM3_MRS(input)'!$F$25</f>
        <v>-</v>
      </c>
      <c r="Q24" s="164" t="str">
        <f>'AM3_MRS(input)'!$F$26</f>
        <v>-</v>
      </c>
      <c r="R24" s="165">
        <f t="shared" si="0"/>
        <v>0</v>
      </c>
      <c r="S24" s="166">
        <f t="shared" si="1"/>
        <v>0</v>
      </c>
      <c r="T24" s="167">
        <f t="shared" si="2"/>
        <v>0</v>
      </c>
    </row>
    <row r="25" spans="1:20" x14ac:dyDescent="0.15">
      <c r="A25" s="210"/>
      <c r="B25" s="146">
        <v>19</v>
      </c>
      <c r="C25" s="168"/>
      <c r="D25" s="158" t="str">
        <f>'AM3_MRS(input)'!$F$9</f>
        <v>-</v>
      </c>
      <c r="E25" s="159" t="str">
        <f>'AM3_MRS(input)'!$F$10</f>
        <v>-</v>
      </c>
      <c r="F25" s="160">
        <f>'AM3_MRS(input)'!$F$15</f>
        <v>0.56640000000000001</v>
      </c>
      <c r="G25" s="95">
        <f>'AM3_MRS(input)'!$F$16</f>
        <v>0</v>
      </c>
      <c r="H25" s="95">
        <f>'AM3_MRS(input)'!$F$17</f>
        <v>0</v>
      </c>
      <c r="I25" s="95" t="str">
        <f>'AM3_MRS(input)'!$F$18</f>
        <v>-</v>
      </c>
      <c r="J25" s="186">
        <f>'AM3_MPS(input_separate)'!J25</f>
        <v>0</v>
      </c>
      <c r="K25" s="186">
        <f>'AM3_MPS(input_separate)'!K25</f>
        <v>0</v>
      </c>
      <c r="L25" s="118">
        <f>'AM3_MPS(input_separate)'!L25</f>
        <v>0</v>
      </c>
      <c r="M25" s="118">
        <f>'AM3_MPS(input_separate)'!M25</f>
        <v>0</v>
      </c>
      <c r="N25" s="161">
        <f>M25*((J25-K25+'AM3_MRS(calc_process)'!$F$21+'AM3_MRS(calc_process)'!$F$22)/(37-7+'AM3_MRS(calc_process)'!$F$21+'AM3_MRS(calc_process)'!$F$22))</f>
        <v>0</v>
      </c>
      <c r="O25" s="162" t="str">
        <f>'AM3_MRS(input)'!$F$24</f>
        <v>-</v>
      </c>
      <c r="P25" s="163" t="str">
        <f>'AM3_MRS(input)'!$F$25</f>
        <v>-</v>
      </c>
      <c r="Q25" s="164" t="str">
        <f>'AM3_MRS(input)'!$F$26</f>
        <v>-</v>
      </c>
      <c r="R25" s="165">
        <f t="shared" si="0"/>
        <v>0</v>
      </c>
      <c r="S25" s="166">
        <f t="shared" si="1"/>
        <v>0</v>
      </c>
      <c r="T25" s="167">
        <f t="shared" si="2"/>
        <v>0</v>
      </c>
    </row>
    <row r="26" spans="1:20" x14ac:dyDescent="0.15">
      <c r="A26" s="210"/>
      <c r="B26" s="146">
        <v>20</v>
      </c>
      <c r="C26" s="168"/>
      <c r="D26" s="158" t="str">
        <f>'AM3_MRS(input)'!$F$9</f>
        <v>-</v>
      </c>
      <c r="E26" s="159" t="str">
        <f>'AM3_MRS(input)'!$F$10</f>
        <v>-</v>
      </c>
      <c r="F26" s="160">
        <f>'AM3_MRS(input)'!$F$15</f>
        <v>0.56640000000000001</v>
      </c>
      <c r="G26" s="95">
        <f>'AM3_MRS(input)'!$F$16</f>
        <v>0</v>
      </c>
      <c r="H26" s="95">
        <f>'AM3_MRS(input)'!$F$17</f>
        <v>0</v>
      </c>
      <c r="I26" s="95" t="str">
        <f>'AM3_MRS(input)'!$F$18</f>
        <v>-</v>
      </c>
      <c r="J26" s="186">
        <f>'AM3_MPS(input_separate)'!J26</f>
        <v>0</v>
      </c>
      <c r="K26" s="186">
        <f>'AM3_MPS(input_separate)'!K26</f>
        <v>0</v>
      </c>
      <c r="L26" s="118">
        <f>'AM3_MPS(input_separate)'!L26</f>
        <v>0</v>
      </c>
      <c r="M26" s="118">
        <f>'AM3_MPS(input_separate)'!M26</f>
        <v>0</v>
      </c>
      <c r="N26" s="161">
        <f>M26*((J26-K26+'AM3_MRS(calc_process)'!$F$21+'AM3_MRS(calc_process)'!$F$22)/(37-7+'AM3_MRS(calc_process)'!$F$21+'AM3_MRS(calc_process)'!$F$22))</f>
        <v>0</v>
      </c>
      <c r="O26" s="162" t="str">
        <f>'AM3_MRS(input)'!$F$24</f>
        <v>-</v>
      </c>
      <c r="P26" s="163" t="str">
        <f>'AM3_MRS(input)'!$F$25</f>
        <v>-</v>
      </c>
      <c r="Q26" s="164" t="str">
        <f>'AM3_MRS(input)'!$F$26</f>
        <v>-</v>
      </c>
      <c r="R26" s="165">
        <f t="shared" si="0"/>
        <v>0</v>
      </c>
      <c r="S26" s="166">
        <f>IF(ISERROR(C26*SMALL(F26:I26,COUNTIF(F26:I26,0)+1)),0,(C26*SMALL(F26:I26,COUNTIF(F26:I26,0)+1)))</f>
        <v>0</v>
      </c>
      <c r="T26" s="167">
        <f t="shared" si="2"/>
        <v>0</v>
      </c>
    </row>
    <row r="27" spans="1:20" ht="15" x14ac:dyDescent="0.15">
      <c r="A27" s="210"/>
      <c r="B27" s="99" t="s">
        <v>380</v>
      </c>
      <c r="C27" s="136" t="s">
        <v>381</v>
      </c>
      <c r="D27" s="136" t="s">
        <v>381</v>
      </c>
      <c r="E27" s="136" t="s">
        <v>381</v>
      </c>
      <c r="F27" s="136" t="s">
        <v>381</v>
      </c>
      <c r="G27" s="136" t="s">
        <v>381</v>
      </c>
      <c r="H27" s="136" t="s">
        <v>381</v>
      </c>
      <c r="I27" s="136" t="s">
        <v>381</v>
      </c>
      <c r="J27" s="136" t="s">
        <v>381</v>
      </c>
      <c r="K27" s="136" t="s">
        <v>381</v>
      </c>
      <c r="L27" s="136" t="s">
        <v>381</v>
      </c>
      <c r="M27" s="136" t="s">
        <v>381</v>
      </c>
      <c r="N27" s="136" t="s">
        <v>381</v>
      </c>
      <c r="O27" s="136" t="s">
        <v>381</v>
      </c>
      <c r="P27" s="136" t="s">
        <v>381</v>
      </c>
      <c r="Q27" s="136" t="s">
        <v>381</v>
      </c>
      <c r="R27" s="97">
        <f>SUMIF(R7:R26,"&gt;0",R7:R26)</f>
        <v>0</v>
      </c>
      <c r="S27" s="97">
        <f>SUMIF(S7:S26,"&gt;0",S7:S26)</f>
        <v>0</v>
      </c>
      <c r="T27" s="97">
        <f>SUMIF(T7:T26,"&gt;0",T7:T26)</f>
        <v>0</v>
      </c>
    </row>
  </sheetData>
  <sheetProtection password="C763" sheet="1" objects="1" scenarios="1" formatCells="0" formatRows="0"/>
  <mergeCells count="4">
    <mergeCell ref="C3:E3"/>
    <mergeCell ref="F3:Q3"/>
    <mergeCell ref="R3:T3"/>
    <mergeCell ref="A7:A27"/>
  </mergeCells>
  <phoneticPr fontId="3"/>
  <pageMargins left="0.70866141732283472" right="0.70866141732283472" top="0.74803149606299213" bottom="0.74803149606299213" header="0.31496062992125984" footer="0.31496062992125984"/>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9" x14ac:dyDescent="0.15">
      <c r="I1" s="2" t="str">
        <f>'AM3_MPS(input)'!K1</f>
        <v>Monitoring Spreadsheet: JCM_TH_AM003_ver01.0</v>
      </c>
    </row>
    <row r="2" spans="1:9" x14ac:dyDescent="0.15">
      <c r="I2" s="2" t="str">
        <f>'AM3_MPS(input)'!K2</f>
        <v>Reference Number: TH003</v>
      </c>
    </row>
    <row r="3" spans="1:9" ht="27.75" customHeight="1" x14ac:dyDescent="0.15">
      <c r="A3" s="211" t="s">
        <v>167</v>
      </c>
      <c r="B3" s="211"/>
      <c r="C3" s="211"/>
      <c r="D3" s="211"/>
      <c r="E3" s="211"/>
      <c r="F3" s="211"/>
      <c r="G3" s="211"/>
      <c r="H3" s="211"/>
      <c r="I3" s="211"/>
    </row>
    <row r="4" spans="1:9" ht="11.25" customHeight="1" x14ac:dyDescent="0.15"/>
    <row r="5" spans="1:9" ht="18.75" customHeight="1" thickBot="1" x14ac:dyDescent="0.2">
      <c r="A5" s="22" t="s">
        <v>382</v>
      </c>
      <c r="B5" s="13"/>
      <c r="C5" s="13"/>
      <c r="D5" s="13"/>
      <c r="E5" s="12"/>
      <c r="F5" s="14" t="s">
        <v>383</v>
      </c>
      <c r="G5" s="45" t="s">
        <v>456</v>
      </c>
      <c r="H5" s="14" t="s">
        <v>68</v>
      </c>
      <c r="I5" s="15" t="s">
        <v>14</v>
      </c>
    </row>
    <row r="6" spans="1:9" ht="18.75" customHeight="1" thickBot="1" x14ac:dyDescent="0.2">
      <c r="A6" s="23"/>
      <c r="B6" s="16" t="s">
        <v>153</v>
      </c>
      <c r="C6" s="16"/>
      <c r="D6" s="16"/>
      <c r="E6" s="16"/>
      <c r="F6" s="42" t="s">
        <v>392</v>
      </c>
      <c r="G6" s="171">
        <f>G8-G11</f>
        <v>0</v>
      </c>
      <c r="H6" s="43" t="s">
        <v>154</v>
      </c>
      <c r="I6" s="18" t="s">
        <v>155</v>
      </c>
    </row>
    <row r="7" spans="1:9" ht="18.75" customHeight="1" thickBot="1" x14ac:dyDescent="0.2">
      <c r="A7" s="22" t="s">
        <v>52</v>
      </c>
      <c r="B7" s="12"/>
      <c r="C7" s="13"/>
      <c r="D7" s="14"/>
      <c r="E7" s="14"/>
      <c r="F7" s="14"/>
      <c r="G7" s="46"/>
      <c r="H7" s="12"/>
      <c r="I7" s="14"/>
    </row>
    <row r="8" spans="1:9" ht="18.75" customHeight="1" thickBot="1" x14ac:dyDescent="0.2">
      <c r="A8" s="24"/>
      <c r="B8" s="27" t="s">
        <v>156</v>
      </c>
      <c r="C8" s="16"/>
      <c r="D8" s="16"/>
      <c r="E8" s="16"/>
      <c r="F8" s="42" t="s">
        <v>392</v>
      </c>
      <c r="G8" s="171">
        <f>G9</f>
        <v>0</v>
      </c>
      <c r="H8" s="43" t="s">
        <v>457</v>
      </c>
      <c r="I8" s="17" t="s">
        <v>458</v>
      </c>
    </row>
    <row r="9" spans="1:9" ht="18.75" customHeight="1" x14ac:dyDescent="0.15">
      <c r="A9" s="23"/>
      <c r="B9" s="26"/>
      <c r="C9" s="19" t="s">
        <v>459</v>
      </c>
      <c r="D9" s="19"/>
      <c r="E9" s="19"/>
      <c r="F9" s="17" t="s">
        <v>16</v>
      </c>
      <c r="G9" s="172">
        <f>'AM3_MRS(input_separate)'!R27</f>
        <v>0</v>
      </c>
      <c r="H9" s="17" t="s">
        <v>460</v>
      </c>
      <c r="I9" s="17" t="s">
        <v>461</v>
      </c>
    </row>
    <row r="10" spans="1:9" ht="18.75" customHeight="1" thickBot="1" x14ac:dyDescent="0.2">
      <c r="A10" s="22" t="s">
        <v>462</v>
      </c>
      <c r="B10" s="13"/>
      <c r="C10" s="13"/>
      <c r="D10" s="13"/>
      <c r="E10" s="12"/>
      <c r="F10" s="14"/>
      <c r="G10" s="22"/>
      <c r="H10" s="12"/>
      <c r="I10" s="14"/>
    </row>
    <row r="11" spans="1:9" ht="18.75" customHeight="1" thickBot="1" x14ac:dyDescent="0.2">
      <c r="A11" s="24"/>
      <c r="B11" s="25" t="s">
        <v>463</v>
      </c>
      <c r="C11" s="20"/>
      <c r="D11" s="20"/>
      <c r="E11" s="20"/>
      <c r="F11" s="173" t="s">
        <v>464</v>
      </c>
      <c r="G11" s="171">
        <f>G12</f>
        <v>0</v>
      </c>
      <c r="H11" s="44" t="s">
        <v>465</v>
      </c>
      <c r="I11" s="21" t="s">
        <v>466</v>
      </c>
    </row>
    <row r="12" spans="1:9" ht="18.75" customHeight="1" x14ac:dyDescent="0.15">
      <c r="A12" s="23"/>
      <c r="B12" s="26"/>
      <c r="C12" s="19" t="s">
        <v>467</v>
      </c>
      <c r="D12" s="19"/>
      <c r="E12" s="19"/>
      <c r="F12" s="21" t="s">
        <v>16</v>
      </c>
      <c r="G12" s="172">
        <f>'AM3_MRS(input_separate)'!S27</f>
        <v>0</v>
      </c>
      <c r="H12" s="21" t="s">
        <v>159</v>
      </c>
      <c r="I12" s="21" t="s">
        <v>160</v>
      </c>
    </row>
    <row r="13" spans="1:9" x14ac:dyDescent="0.15">
      <c r="A13" s="7"/>
      <c r="B13" s="7"/>
      <c r="C13" s="7"/>
      <c r="D13" s="7"/>
      <c r="E13" s="7"/>
      <c r="F13" s="8"/>
      <c r="G13" s="9"/>
      <c r="H13" s="9"/>
      <c r="I13" s="33"/>
    </row>
    <row r="14" spans="1:9" ht="21.75" customHeight="1" x14ac:dyDescent="0.15">
      <c r="E14" s="7" t="s">
        <v>393</v>
      </c>
      <c r="F14" s="5"/>
    </row>
    <row r="15" spans="1:9" ht="21.75" customHeight="1" x14ac:dyDescent="0.15">
      <c r="E15" s="9" t="s">
        <v>394</v>
      </c>
      <c r="F15" s="5"/>
    </row>
    <row r="16" spans="1:9" ht="21.75" customHeight="1" x14ac:dyDescent="0.15">
      <c r="E16" s="188" t="s">
        <v>395</v>
      </c>
      <c r="F16" s="189">
        <v>5.59</v>
      </c>
      <c r="G16" s="189" t="s">
        <v>381</v>
      </c>
      <c r="H16" s="33"/>
    </row>
    <row r="17" spans="5:8" ht="21.75" customHeight="1" x14ac:dyDescent="0.15">
      <c r="E17" s="188" t="s">
        <v>396</v>
      </c>
      <c r="F17" s="190">
        <v>5.69</v>
      </c>
      <c r="G17" s="189" t="s">
        <v>46</v>
      </c>
      <c r="H17" s="33"/>
    </row>
    <row r="18" spans="5:8" ht="21.75" customHeight="1" x14ac:dyDescent="0.15">
      <c r="E18" s="188" t="s">
        <v>397</v>
      </c>
      <c r="F18" s="189">
        <v>5.85</v>
      </c>
      <c r="G18" s="189" t="s">
        <v>381</v>
      </c>
      <c r="H18" s="33"/>
    </row>
    <row r="19" spans="5:8" ht="21.75" customHeight="1" x14ac:dyDescent="0.15">
      <c r="E19" s="188" t="s">
        <v>398</v>
      </c>
      <c r="F19" s="190">
        <v>6.06</v>
      </c>
      <c r="G19" s="189" t="s">
        <v>46</v>
      </c>
      <c r="H19" s="33"/>
    </row>
    <row r="20" spans="5:8" ht="21.75" customHeight="1" x14ac:dyDescent="0.15">
      <c r="E20" s="10"/>
      <c r="F20" s="10"/>
      <c r="G20" s="7"/>
      <c r="H20" s="7"/>
    </row>
    <row r="21" spans="5:8" ht="21.75" customHeight="1" x14ac:dyDescent="0.15">
      <c r="E21" s="191" t="s">
        <v>399</v>
      </c>
      <c r="F21" s="189">
        <v>1.5</v>
      </c>
      <c r="G21" s="192" t="s">
        <v>400</v>
      </c>
      <c r="H21" s="7"/>
    </row>
    <row r="22" spans="5:8" ht="21.75" customHeight="1" x14ac:dyDescent="0.15">
      <c r="E22" s="191" t="s">
        <v>401</v>
      </c>
      <c r="F22" s="189">
        <v>1.5</v>
      </c>
      <c r="G22" s="192" t="s">
        <v>400</v>
      </c>
      <c r="H22" s="7"/>
    </row>
    <row r="23" spans="5:8" ht="21.75" customHeight="1" x14ac:dyDescent="0.15">
      <c r="E23" s="10"/>
      <c r="F23" s="10"/>
      <c r="G23" s="7"/>
      <c r="H23" s="7"/>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6"/>
  <sheetViews>
    <sheetView showGridLines="0" view="pageBreakPreview" zoomScale="60" zoomScaleNormal="60" workbookViewId="0"/>
  </sheetViews>
  <sheetFormatPr defaultColWidth="9" defaultRowHeight="14.25" x14ac:dyDescent="0.15"/>
  <cols>
    <col min="1" max="1" width="2.625" style="50" customWidth="1"/>
    <col min="2" max="2" width="11.625" style="50" customWidth="1"/>
    <col min="3" max="3" width="12.375" style="50" customWidth="1"/>
    <col min="4" max="4" width="26.625" style="50" customWidth="1"/>
    <col min="5" max="6" width="10.625" style="50" customWidth="1"/>
    <col min="7" max="7" width="11.625" style="50" customWidth="1"/>
    <col min="8" max="8" width="11.375" style="50" customWidth="1"/>
    <col min="9" max="9" width="60.625" style="50" customWidth="1"/>
    <col min="10" max="10" width="12.625" style="50" customWidth="1"/>
    <col min="11" max="11" width="11.375" style="50" customWidth="1"/>
    <col min="12" max="16384" width="9" style="50"/>
  </cols>
  <sheetData>
    <row r="1" spans="1:11" ht="18" customHeight="1" x14ac:dyDescent="0.15">
      <c r="K1" s="51" t="s">
        <v>192</v>
      </c>
    </row>
    <row r="2" spans="1:11" ht="18" customHeight="1" x14ac:dyDescent="0.15">
      <c r="K2" s="51" t="str">
        <f>'AM3_MPS(input)'!K2</f>
        <v>Reference Number: TH003</v>
      </c>
    </row>
    <row r="3" spans="1:11" ht="27.75" customHeight="1" x14ac:dyDescent="0.15">
      <c r="A3" s="52" t="s">
        <v>143</v>
      </c>
      <c r="B3" s="53"/>
      <c r="C3" s="53"/>
      <c r="D3" s="53"/>
      <c r="E3" s="53"/>
      <c r="F3" s="53"/>
      <c r="G3" s="53"/>
      <c r="H3" s="53"/>
      <c r="I3" s="53"/>
      <c r="J3" s="53"/>
      <c r="K3" s="54"/>
    </row>
    <row r="5" spans="1:11" ht="18.75" customHeight="1" x14ac:dyDescent="0.15">
      <c r="A5" s="55" t="s">
        <v>145</v>
      </c>
      <c r="B5" s="55"/>
    </row>
    <row r="6" spans="1:11" ht="18.75" customHeight="1" x14ac:dyDescent="0.15">
      <c r="A6" s="55"/>
      <c r="B6" s="56" t="s">
        <v>54</v>
      </c>
      <c r="C6" s="56" t="s">
        <v>55</v>
      </c>
      <c r="D6" s="56" t="s">
        <v>56</v>
      </c>
      <c r="E6" s="56" t="s">
        <v>57</v>
      </c>
      <c r="F6" s="56" t="s">
        <v>58</v>
      </c>
      <c r="G6" s="56" t="s">
        <v>59</v>
      </c>
      <c r="H6" s="56" t="s">
        <v>60</v>
      </c>
      <c r="I6" s="56" t="s">
        <v>61</v>
      </c>
      <c r="J6" s="56" t="s">
        <v>62</v>
      </c>
      <c r="K6" s="56" t="s">
        <v>63</v>
      </c>
    </row>
    <row r="7" spans="1:11" s="57" customFormat="1" ht="39" customHeight="1" x14ac:dyDescent="0.15">
      <c r="B7" s="56" t="s">
        <v>64</v>
      </c>
      <c r="C7" s="56" t="s">
        <v>65</v>
      </c>
      <c r="D7" s="56" t="s">
        <v>66</v>
      </c>
      <c r="E7" s="56" t="s">
        <v>67</v>
      </c>
      <c r="F7" s="56" t="s">
        <v>68</v>
      </c>
      <c r="G7" s="56" t="s">
        <v>69</v>
      </c>
      <c r="H7" s="56" t="s">
        <v>70</v>
      </c>
      <c r="I7" s="56" t="s">
        <v>71</v>
      </c>
      <c r="J7" s="56" t="s">
        <v>72</v>
      </c>
      <c r="K7" s="56" t="s">
        <v>73</v>
      </c>
    </row>
    <row r="8" spans="1:11" ht="270" customHeight="1" x14ac:dyDescent="0.15">
      <c r="B8" s="58" t="s">
        <v>0</v>
      </c>
      <c r="C8" s="59" t="s">
        <v>118</v>
      </c>
      <c r="D8" s="120" t="s">
        <v>184</v>
      </c>
      <c r="E8" s="140" t="s">
        <v>46</v>
      </c>
      <c r="F8" s="62" t="s">
        <v>88</v>
      </c>
      <c r="G8" s="3" t="s">
        <v>21</v>
      </c>
      <c r="H8" s="3" t="s">
        <v>22</v>
      </c>
      <c r="I8" s="4" t="s">
        <v>246</v>
      </c>
      <c r="J8" s="4" t="s">
        <v>23</v>
      </c>
      <c r="K8" s="4" t="s">
        <v>187</v>
      </c>
    </row>
    <row r="9" spans="1:11" ht="65.45" customHeight="1" x14ac:dyDescent="0.15">
      <c r="A9" s="63"/>
      <c r="B9" s="58" t="s">
        <v>24</v>
      </c>
      <c r="C9" s="59" t="s">
        <v>146</v>
      </c>
      <c r="D9" s="64" t="s">
        <v>48</v>
      </c>
      <c r="E9" s="137" t="s">
        <v>242</v>
      </c>
      <c r="F9" s="64" t="s">
        <v>25</v>
      </c>
      <c r="G9" s="137" t="s">
        <v>46</v>
      </c>
      <c r="H9" s="137" t="s">
        <v>46</v>
      </c>
      <c r="I9" s="4" t="s">
        <v>26</v>
      </c>
      <c r="J9" s="137" t="s">
        <v>46</v>
      </c>
      <c r="K9" s="137" t="s">
        <v>46</v>
      </c>
    </row>
    <row r="10" spans="1:11" ht="270" customHeight="1" x14ac:dyDescent="0.15">
      <c r="A10" s="63"/>
      <c r="B10" s="58" t="s">
        <v>105</v>
      </c>
      <c r="C10" s="59" t="s">
        <v>20</v>
      </c>
      <c r="D10" s="64" t="s">
        <v>49</v>
      </c>
      <c r="E10" s="137" t="s">
        <v>242</v>
      </c>
      <c r="F10" s="62" t="s">
        <v>17</v>
      </c>
      <c r="G10" s="137" t="s">
        <v>46</v>
      </c>
      <c r="H10" s="137" t="s">
        <v>46</v>
      </c>
      <c r="I10" s="4" t="s">
        <v>142</v>
      </c>
      <c r="J10" s="137" t="s">
        <v>46</v>
      </c>
      <c r="K10" s="137" t="s">
        <v>46</v>
      </c>
    </row>
    <row r="11" spans="1:11" ht="8.25" customHeight="1" x14ac:dyDescent="0.15">
      <c r="A11" s="63"/>
    </row>
    <row r="12" spans="1:11" ht="20.100000000000001" customHeight="1" x14ac:dyDescent="0.15">
      <c r="A12" s="55" t="s">
        <v>147</v>
      </c>
    </row>
    <row r="13" spans="1:11" ht="20.100000000000001" customHeight="1" x14ac:dyDescent="0.15">
      <c r="A13" s="63"/>
      <c r="B13" s="56" t="s">
        <v>74</v>
      </c>
      <c r="C13" s="203" t="s">
        <v>55</v>
      </c>
      <c r="D13" s="203"/>
      <c r="E13" s="56" t="s">
        <v>56</v>
      </c>
      <c r="F13" s="56" t="s">
        <v>57</v>
      </c>
      <c r="G13" s="203" t="s">
        <v>58</v>
      </c>
      <c r="H13" s="203"/>
      <c r="I13" s="203"/>
      <c r="J13" s="203" t="s">
        <v>75</v>
      </c>
      <c r="K13" s="203"/>
    </row>
    <row r="14" spans="1:11" ht="39" customHeight="1" x14ac:dyDescent="0.15">
      <c r="A14" s="63"/>
      <c r="B14" s="56" t="s">
        <v>65</v>
      </c>
      <c r="C14" s="203" t="s">
        <v>66</v>
      </c>
      <c r="D14" s="203"/>
      <c r="E14" s="56" t="s">
        <v>67</v>
      </c>
      <c r="F14" s="56" t="s">
        <v>68</v>
      </c>
      <c r="G14" s="203" t="s">
        <v>70</v>
      </c>
      <c r="H14" s="203"/>
      <c r="I14" s="203"/>
      <c r="J14" s="203" t="s">
        <v>73</v>
      </c>
      <c r="K14" s="203"/>
    </row>
    <row r="15" spans="1:11" ht="68.25" customHeight="1" x14ac:dyDescent="0.15">
      <c r="A15" s="63"/>
      <c r="B15" s="65" t="s">
        <v>89</v>
      </c>
      <c r="C15" s="197" t="s">
        <v>4</v>
      </c>
      <c r="D15" s="197"/>
      <c r="E15" s="129">
        <v>0.56640000000000001</v>
      </c>
      <c r="F15" s="64" t="s">
        <v>5</v>
      </c>
      <c r="G15" s="200" t="s">
        <v>19</v>
      </c>
      <c r="H15" s="200"/>
      <c r="I15" s="200"/>
      <c r="J15" s="228"/>
      <c r="K15" s="228"/>
    </row>
    <row r="16" spans="1:11" ht="67.5" customHeight="1" x14ac:dyDescent="0.15">
      <c r="A16" s="63"/>
      <c r="B16" s="65" t="s">
        <v>3</v>
      </c>
      <c r="C16" s="229" t="s">
        <v>137</v>
      </c>
      <c r="D16" s="230"/>
      <c r="E16" s="66">
        <f>IF(ISERROR(3.6*(100/E25)*E27),0,3.6*(100/E25)*E27)</f>
        <v>0</v>
      </c>
      <c r="F16" s="64" t="s">
        <v>5</v>
      </c>
      <c r="G16" s="201" t="s">
        <v>185</v>
      </c>
      <c r="H16" s="231"/>
      <c r="I16" s="202"/>
      <c r="J16" s="201" t="s">
        <v>132</v>
      </c>
      <c r="K16" s="202"/>
    </row>
    <row r="17" spans="1:11" ht="67.5" customHeight="1" x14ac:dyDescent="0.15">
      <c r="A17" s="63"/>
      <c r="B17" s="65" t="s">
        <v>3</v>
      </c>
      <c r="C17" s="197" t="s">
        <v>27</v>
      </c>
      <c r="D17" s="197"/>
      <c r="E17" s="67">
        <f>IF(ISERROR(E9*E26*E27/E10),0,E9*E26*E27/E10)</f>
        <v>0</v>
      </c>
      <c r="F17" s="64" t="s">
        <v>5</v>
      </c>
      <c r="G17" s="200" t="s">
        <v>133</v>
      </c>
      <c r="H17" s="200"/>
      <c r="I17" s="200"/>
      <c r="J17" s="201" t="s">
        <v>134</v>
      </c>
      <c r="K17" s="202"/>
    </row>
    <row r="18" spans="1:11" ht="135" customHeight="1" x14ac:dyDescent="0.15">
      <c r="A18" s="63"/>
      <c r="B18" s="65" t="s">
        <v>3</v>
      </c>
      <c r="C18" s="197" t="s">
        <v>139</v>
      </c>
      <c r="D18" s="197"/>
      <c r="E18" s="141" t="s">
        <v>46</v>
      </c>
      <c r="F18" s="64" t="s">
        <v>5</v>
      </c>
      <c r="G18" s="198" t="s">
        <v>136</v>
      </c>
      <c r="H18" s="198"/>
      <c r="I18" s="198"/>
      <c r="J18" s="201" t="s">
        <v>135</v>
      </c>
      <c r="K18" s="202"/>
    </row>
    <row r="19" spans="1:11" ht="67.5" customHeight="1" x14ac:dyDescent="0.15">
      <c r="A19" s="63"/>
      <c r="B19" s="65" t="s">
        <v>148</v>
      </c>
      <c r="C19" s="197" t="s">
        <v>107</v>
      </c>
      <c r="D19" s="197"/>
      <c r="E19" s="61" t="s">
        <v>46</v>
      </c>
      <c r="F19" s="68" t="s">
        <v>104</v>
      </c>
      <c r="G19" s="200" t="s">
        <v>108</v>
      </c>
      <c r="H19" s="200"/>
      <c r="I19" s="200"/>
      <c r="J19" s="201" t="s">
        <v>141</v>
      </c>
      <c r="K19" s="202"/>
    </row>
    <row r="20" spans="1:11" ht="67.5" customHeight="1" x14ac:dyDescent="0.15">
      <c r="A20" s="63"/>
      <c r="B20" s="65" t="s">
        <v>149</v>
      </c>
      <c r="C20" s="197" t="s">
        <v>106</v>
      </c>
      <c r="D20" s="197"/>
      <c r="E20" s="61" t="s">
        <v>46</v>
      </c>
      <c r="F20" s="68" t="s">
        <v>104</v>
      </c>
      <c r="G20" s="200" t="s">
        <v>114</v>
      </c>
      <c r="H20" s="200"/>
      <c r="I20" s="200"/>
      <c r="J20" s="201" t="s">
        <v>189</v>
      </c>
      <c r="K20" s="202"/>
    </row>
    <row r="21" spans="1:11" ht="67.5" customHeight="1" x14ac:dyDescent="0.15">
      <c r="A21" s="63"/>
      <c r="B21" s="65" t="s">
        <v>150</v>
      </c>
      <c r="C21" s="197" t="s">
        <v>112</v>
      </c>
      <c r="D21" s="197"/>
      <c r="E21" s="36">
        <f>'AM6_MPS(calc_process)'!G19</f>
        <v>1200</v>
      </c>
      <c r="F21" s="68" t="s">
        <v>111</v>
      </c>
      <c r="G21" s="200" t="s">
        <v>129</v>
      </c>
      <c r="H21" s="200"/>
      <c r="I21" s="200"/>
      <c r="J21" s="201" t="s">
        <v>130</v>
      </c>
      <c r="K21" s="202"/>
    </row>
    <row r="22" spans="1:11" ht="67.5" customHeight="1" x14ac:dyDescent="0.15">
      <c r="A22" s="63"/>
      <c r="B22" s="65" t="s">
        <v>110</v>
      </c>
      <c r="C22" s="197" t="s">
        <v>113</v>
      </c>
      <c r="D22" s="197"/>
      <c r="E22" s="61" t="s">
        <v>46</v>
      </c>
      <c r="F22" s="68" t="s">
        <v>111</v>
      </c>
      <c r="G22" s="200" t="s">
        <v>114</v>
      </c>
      <c r="H22" s="200"/>
      <c r="I22" s="200"/>
      <c r="J22" s="201" t="s">
        <v>189</v>
      </c>
      <c r="K22" s="202"/>
    </row>
    <row r="23" spans="1:11" ht="54.75" customHeight="1" x14ac:dyDescent="0.15">
      <c r="A23" s="63"/>
      <c r="B23" s="65" t="s">
        <v>76</v>
      </c>
      <c r="C23" s="197" t="s">
        <v>77</v>
      </c>
      <c r="D23" s="197"/>
      <c r="E23" s="61" t="s">
        <v>46</v>
      </c>
      <c r="F23" s="68" t="s">
        <v>78</v>
      </c>
      <c r="G23" s="200" t="s">
        <v>82</v>
      </c>
      <c r="H23" s="200"/>
      <c r="I23" s="200"/>
      <c r="J23" s="201" t="s">
        <v>189</v>
      </c>
      <c r="K23" s="202"/>
    </row>
    <row r="24" spans="1:11" ht="54.75" customHeight="1" x14ac:dyDescent="0.15">
      <c r="A24" s="63"/>
      <c r="B24" s="65" t="s">
        <v>79</v>
      </c>
      <c r="C24" s="197" t="s">
        <v>80</v>
      </c>
      <c r="D24" s="197"/>
      <c r="E24" s="61" t="s">
        <v>46</v>
      </c>
      <c r="F24" s="68" t="s">
        <v>81</v>
      </c>
      <c r="G24" s="200" t="s">
        <v>103</v>
      </c>
      <c r="H24" s="200"/>
      <c r="I24" s="200"/>
      <c r="J24" s="201" t="s">
        <v>190</v>
      </c>
      <c r="K24" s="202"/>
    </row>
    <row r="25" spans="1:11" ht="54.75" customHeight="1" x14ac:dyDescent="0.15">
      <c r="A25" s="63"/>
      <c r="B25" s="65" t="s">
        <v>94</v>
      </c>
      <c r="C25" s="197" t="s">
        <v>95</v>
      </c>
      <c r="D25" s="197"/>
      <c r="E25" s="141" t="s">
        <v>242</v>
      </c>
      <c r="F25" s="68" t="s">
        <v>96</v>
      </c>
      <c r="G25" s="198" t="s">
        <v>97</v>
      </c>
      <c r="H25" s="198"/>
      <c r="I25" s="198"/>
      <c r="J25" s="228"/>
      <c r="K25" s="228"/>
    </row>
    <row r="26" spans="1:11" ht="92.25" customHeight="1" x14ac:dyDescent="0.15">
      <c r="A26" s="63"/>
      <c r="B26" s="65" t="s">
        <v>29</v>
      </c>
      <c r="C26" s="197" t="s">
        <v>30</v>
      </c>
      <c r="D26" s="197"/>
      <c r="E26" s="142" t="s">
        <v>243</v>
      </c>
      <c r="F26" s="68" t="s">
        <v>31</v>
      </c>
      <c r="G26" s="198" t="s">
        <v>188</v>
      </c>
      <c r="H26" s="198"/>
      <c r="I26" s="198"/>
      <c r="J26" s="228"/>
      <c r="K26" s="228"/>
    </row>
    <row r="27" spans="1:11" ht="92.25" customHeight="1" x14ac:dyDescent="0.15">
      <c r="A27" s="63"/>
      <c r="B27" s="65" t="s">
        <v>33</v>
      </c>
      <c r="C27" s="197" t="s">
        <v>34</v>
      </c>
      <c r="D27" s="197"/>
      <c r="E27" s="143" t="s">
        <v>242</v>
      </c>
      <c r="F27" s="68" t="s">
        <v>35</v>
      </c>
      <c r="G27" s="198" t="s">
        <v>32</v>
      </c>
      <c r="H27" s="198"/>
      <c r="I27" s="198"/>
      <c r="J27" s="228"/>
      <c r="K27" s="228"/>
    </row>
    <row r="28" spans="1:11" ht="6.75" customHeight="1" x14ac:dyDescent="0.15">
      <c r="A28" s="63"/>
    </row>
    <row r="29" spans="1:11" ht="18.75" customHeight="1" x14ac:dyDescent="0.15">
      <c r="A29" s="69" t="s">
        <v>151</v>
      </c>
      <c r="B29" s="69"/>
    </row>
    <row r="30" spans="1:11" ht="17.25" thickBot="1" x14ac:dyDescent="0.2">
      <c r="B30" s="193" t="s">
        <v>152</v>
      </c>
      <c r="C30" s="194"/>
      <c r="D30" s="70" t="s">
        <v>2</v>
      </c>
    </row>
    <row r="31" spans="1:11" ht="19.5" thickBot="1" x14ac:dyDescent="0.2">
      <c r="B31" s="195">
        <f>ROUNDDOWN('AM6_MPS(calc_process)'!G6,0)</f>
        <v>3430</v>
      </c>
      <c r="C31" s="196"/>
      <c r="D31" s="71" t="s">
        <v>15</v>
      </c>
    </row>
    <row r="32" spans="1:11" ht="20.100000000000001" customHeight="1" x14ac:dyDescent="0.15">
      <c r="B32" s="72"/>
      <c r="C32" s="72"/>
      <c r="F32" s="73"/>
      <c r="G32" s="73"/>
    </row>
    <row r="33" spans="1:10" ht="18.75" customHeight="1" x14ac:dyDescent="0.15">
      <c r="A33" s="55" t="s">
        <v>6</v>
      </c>
    </row>
    <row r="34" spans="1:10" ht="18" customHeight="1" x14ac:dyDescent="0.15">
      <c r="B34" s="74" t="s">
        <v>7</v>
      </c>
      <c r="C34" s="121" t="s">
        <v>181</v>
      </c>
      <c r="D34" s="122"/>
      <c r="E34" s="122"/>
      <c r="F34" s="122"/>
      <c r="G34" s="122"/>
      <c r="H34" s="122"/>
      <c r="I34" s="122"/>
      <c r="J34" s="123"/>
    </row>
    <row r="35" spans="1:10" ht="18" customHeight="1" x14ac:dyDescent="0.15">
      <c r="B35" s="74" t="s">
        <v>8</v>
      </c>
      <c r="C35" s="121" t="s">
        <v>182</v>
      </c>
      <c r="D35" s="122"/>
      <c r="E35" s="122"/>
      <c r="F35" s="122"/>
      <c r="G35" s="122"/>
      <c r="H35" s="122"/>
      <c r="I35" s="122"/>
      <c r="J35" s="123"/>
    </row>
    <row r="36" spans="1:10" ht="18" customHeight="1" x14ac:dyDescent="0.15">
      <c r="B36" s="74" t="s">
        <v>9</v>
      </c>
      <c r="C36" s="121" t="s">
        <v>183</v>
      </c>
      <c r="D36" s="122"/>
      <c r="E36" s="122"/>
      <c r="F36" s="122"/>
      <c r="G36" s="122"/>
      <c r="H36" s="122"/>
      <c r="I36" s="122"/>
      <c r="J36" s="123"/>
    </row>
  </sheetData>
  <sheetProtection algorithmName="SHA-512" hashValue="UNNeDvy9PLbzNeM/S9WqrGON/4kwREh/uyy+prp+eEnR91ApdmHfD/SXoe72xJecstFJUSCpl8pqWJ5CL7U62A==" saltValue="GVg4vXTYo5DmomxWmVSVaQ==" spinCount="100000" sheet="1" objects="1" scenarios="1" formatCells="0" formatRows="0"/>
  <mergeCells count="47">
    <mergeCell ref="C19:D19"/>
    <mergeCell ref="G19:I19"/>
    <mergeCell ref="J19:K19"/>
    <mergeCell ref="C21:D21"/>
    <mergeCell ref="G21:I21"/>
    <mergeCell ref="J21:K21"/>
    <mergeCell ref="C20:D20"/>
    <mergeCell ref="G20:I20"/>
    <mergeCell ref="J20:K20"/>
    <mergeCell ref="C15:D15"/>
    <mergeCell ref="G15:I15"/>
    <mergeCell ref="J15:K15"/>
    <mergeCell ref="C16:D16"/>
    <mergeCell ref="G16:I16"/>
    <mergeCell ref="J16:K16"/>
    <mergeCell ref="C13:D13"/>
    <mergeCell ref="G13:I13"/>
    <mergeCell ref="J13:K13"/>
    <mergeCell ref="C14:D14"/>
    <mergeCell ref="G14:I14"/>
    <mergeCell ref="J14:K14"/>
    <mergeCell ref="C24:D24"/>
    <mergeCell ref="G24:I24"/>
    <mergeCell ref="J24:K24"/>
    <mergeCell ref="C22:D22"/>
    <mergeCell ref="G22:I22"/>
    <mergeCell ref="J22:K22"/>
    <mergeCell ref="C23:D23"/>
    <mergeCell ref="G23:I23"/>
    <mergeCell ref="J23:K23"/>
    <mergeCell ref="B31:C31"/>
    <mergeCell ref="J26:K26"/>
    <mergeCell ref="J27:K27"/>
    <mergeCell ref="C25:D25"/>
    <mergeCell ref="G25:I25"/>
    <mergeCell ref="J25:K25"/>
    <mergeCell ref="C26:D26"/>
    <mergeCell ref="G26:I26"/>
    <mergeCell ref="C27:D27"/>
    <mergeCell ref="G27:I27"/>
    <mergeCell ref="B30:C30"/>
    <mergeCell ref="J18:K18"/>
    <mergeCell ref="C17:D17"/>
    <mergeCell ref="G17:I17"/>
    <mergeCell ref="C18:D18"/>
    <mergeCell ref="G18:I18"/>
    <mergeCell ref="J17:K17"/>
  </mergeCells>
  <phoneticPr fontId="4"/>
  <dataValidations count="1">
    <dataValidation type="list" allowBlank="1" showInputMessage="1" showErrorMessage="1" sqref="E18">
      <formula1>"0.8,0.46"</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55"/>
  <sheetViews>
    <sheetView showGridLines="0" view="pageBreakPreview" zoomScale="55" zoomScaleNormal="60" zoomScaleSheetLayoutView="55" workbookViewId="0"/>
  </sheetViews>
  <sheetFormatPr defaultColWidth="9" defaultRowHeight="14.25" x14ac:dyDescent="0.15"/>
  <cols>
    <col min="1" max="1" width="3.375" style="76" customWidth="1"/>
    <col min="2" max="2" width="12" style="76" customWidth="1"/>
    <col min="3" max="10" width="15.75" style="76" customWidth="1"/>
    <col min="11" max="11" width="25.625" style="76" customWidth="1"/>
    <col min="12" max="16" width="15.75" style="76" customWidth="1"/>
    <col min="17" max="17" width="25.625" style="76" customWidth="1"/>
    <col min="18" max="18" width="9" style="76" customWidth="1"/>
    <col min="19" max="19" width="9" style="76" hidden="1" customWidth="1"/>
    <col min="20" max="22" width="9" style="76" customWidth="1"/>
    <col min="23" max="16384" width="9" style="76"/>
  </cols>
  <sheetData>
    <row r="1" spans="1:22" x14ac:dyDescent="0.15">
      <c r="Q1" s="77" t="str">
        <f>'AM6_MPS(input)'!K1</f>
        <v>Monitoring Spreadsheet: JCM_TH_AM006_ver01.0</v>
      </c>
      <c r="V1" s="77"/>
    </row>
    <row r="2" spans="1:22" x14ac:dyDescent="0.15">
      <c r="Q2" s="77" t="str">
        <f>'AM6_MPS(input)'!K2</f>
        <v>Reference Number: TH003</v>
      </c>
      <c r="V2" s="77"/>
    </row>
    <row r="3" spans="1:22" ht="15" x14ac:dyDescent="0.15">
      <c r="A3" s="78" t="s">
        <v>171</v>
      </c>
      <c r="V3" s="77"/>
    </row>
    <row r="4" spans="1:22" s="78" customFormat="1" ht="55.15" customHeight="1" x14ac:dyDescent="0.15">
      <c r="B4" s="79"/>
      <c r="C4" s="235" t="s">
        <v>98</v>
      </c>
      <c r="D4" s="236"/>
      <c r="E4" s="237"/>
      <c r="F4" s="80" t="s">
        <v>45</v>
      </c>
      <c r="G4" s="232" t="s">
        <v>37</v>
      </c>
      <c r="H4" s="233"/>
      <c r="I4" s="233"/>
      <c r="J4" s="233"/>
      <c r="K4" s="233"/>
      <c r="L4" s="233"/>
      <c r="M4" s="233"/>
      <c r="N4" s="233"/>
      <c r="O4" s="233"/>
      <c r="P4" s="234"/>
      <c r="Q4" s="81" t="s">
        <v>179</v>
      </c>
      <c r="R4" s="76"/>
      <c r="S4" s="77"/>
    </row>
    <row r="5" spans="1:22" ht="18.75" x14ac:dyDescent="0.15">
      <c r="B5" s="82" t="s">
        <v>38</v>
      </c>
      <c r="C5" s="83" t="s">
        <v>83</v>
      </c>
      <c r="D5" s="83" t="s">
        <v>84</v>
      </c>
      <c r="E5" s="83" t="s">
        <v>85</v>
      </c>
      <c r="F5" s="84" t="s">
        <v>176</v>
      </c>
      <c r="G5" s="65" t="s">
        <v>3</v>
      </c>
      <c r="H5" s="65" t="s">
        <v>3</v>
      </c>
      <c r="I5" s="65" t="s">
        <v>3</v>
      </c>
      <c r="J5" s="65" t="s">
        <v>3</v>
      </c>
      <c r="K5" s="65" t="s">
        <v>116</v>
      </c>
      <c r="L5" s="65" t="s">
        <v>117</v>
      </c>
      <c r="M5" s="65" t="s">
        <v>109</v>
      </c>
      <c r="N5" s="65" t="s">
        <v>110</v>
      </c>
      <c r="O5" s="65" t="s">
        <v>76</v>
      </c>
      <c r="P5" s="65" t="s">
        <v>79</v>
      </c>
      <c r="Q5" s="85" t="s">
        <v>47</v>
      </c>
      <c r="S5" s="77"/>
    </row>
    <row r="6" spans="1:22" ht="169.9" customHeight="1" x14ac:dyDescent="0.15">
      <c r="B6" s="82" t="s">
        <v>39</v>
      </c>
      <c r="C6" s="86" t="s">
        <v>121</v>
      </c>
      <c r="D6" s="86" t="s">
        <v>86</v>
      </c>
      <c r="E6" s="86" t="s">
        <v>87</v>
      </c>
      <c r="F6" s="60" t="s">
        <v>131</v>
      </c>
      <c r="G6" s="87" t="s">
        <v>4</v>
      </c>
      <c r="H6" s="88" t="s">
        <v>137</v>
      </c>
      <c r="I6" s="88" t="s">
        <v>138</v>
      </c>
      <c r="J6" s="88" t="s">
        <v>140</v>
      </c>
      <c r="K6" s="89" t="s">
        <v>122</v>
      </c>
      <c r="L6" s="89" t="s">
        <v>123</v>
      </c>
      <c r="M6" s="90" t="s">
        <v>112</v>
      </c>
      <c r="N6" s="90" t="s">
        <v>113</v>
      </c>
      <c r="O6" s="90" t="s">
        <v>77</v>
      </c>
      <c r="P6" s="90" t="s">
        <v>80</v>
      </c>
      <c r="Q6" s="91" t="s">
        <v>127</v>
      </c>
      <c r="S6" s="77"/>
    </row>
    <row r="7" spans="1:22" ht="27.6" customHeight="1" x14ac:dyDescent="0.15">
      <c r="B7" s="82" t="s">
        <v>40</v>
      </c>
      <c r="C7" s="92" t="s">
        <v>41</v>
      </c>
      <c r="D7" s="92" t="s">
        <v>41</v>
      </c>
      <c r="E7" s="92" t="s">
        <v>41</v>
      </c>
      <c r="F7" s="65" t="s">
        <v>1</v>
      </c>
      <c r="G7" s="59" t="s">
        <v>5</v>
      </c>
      <c r="H7" s="59" t="s">
        <v>5</v>
      </c>
      <c r="I7" s="59" t="s">
        <v>5</v>
      </c>
      <c r="J7" s="59" t="s">
        <v>5</v>
      </c>
      <c r="K7" s="59" t="s">
        <v>93</v>
      </c>
      <c r="L7" s="59" t="s">
        <v>93</v>
      </c>
      <c r="M7" s="59" t="s">
        <v>115</v>
      </c>
      <c r="N7" s="59" t="s">
        <v>115</v>
      </c>
      <c r="O7" s="93" t="s">
        <v>78</v>
      </c>
      <c r="P7" s="93" t="s">
        <v>81</v>
      </c>
      <c r="Q7" s="92" t="s">
        <v>42</v>
      </c>
      <c r="S7" s="77"/>
    </row>
    <row r="8" spans="1:22" ht="28.5" x14ac:dyDescent="0.15">
      <c r="B8" s="210" t="s">
        <v>43</v>
      </c>
      <c r="C8" s="113" t="s">
        <v>204</v>
      </c>
      <c r="D8" s="126" t="s">
        <v>197</v>
      </c>
      <c r="E8" s="126" t="s">
        <v>199</v>
      </c>
      <c r="F8" s="127">
        <f>(1.5*12/1000)*8000*0.8</f>
        <v>115.2</v>
      </c>
      <c r="G8" s="94">
        <f>'AM6_MPS(input)'!$E$15</f>
        <v>0.56640000000000001</v>
      </c>
      <c r="H8" s="95">
        <f>'AM6_MPS(input)'!$E$16</f>
        <v>0</v>
      </c>
      <c r="I8" s="95">
        <f>'AM6_MPS(input)'!$E$17</f>
        <v>0</v>
      </c>
      <c r="J8" s="95" t="str">
        <f>'AM6_MPS(input)'!$E$18</f>
        <v>-</v>
      </c>
      <c r="K8" s="96">
        <f t="shared" ref="K8:K27" si="0">(O8*P8)/3600</f>
        <v>42.711111111111109</v>
      </c>
      <c r="L8" s="107">
        <f>12*7350/3600</f>
        <v>24.5</v>
      </c>
      <c r="M8" s="97">
        <f>'AM6_MPS(input)'!$E$21</f>
        <v>1200</v>
      </c>
      <c r="N8" s="128">
        <v>208</v>
      </c>
      <c r="O8" s="125">
        <f>1240*3.1</f>
        <v>3844</v>
      </c>
      <c r="P8" s="110">
        <v>40</v>
      </c>
      <c r="Q8" s="98">
        <f>IFERROR(F8*((K8*M8)/(L8*N8))*SMALL(G8:J8,COUNTIF(G8:J8,0)+1),0)</f>
        <v>656.2486455259027</v>
      </c>
      <c r="S8" s="76">
        <v>0</v>
      </c>
    </row>
    <row r="9" spans="1:22" ht="53.25" customHeight="1" x14ac:dyDescent="0.15">
      <c r="B9" s="210"/>
      <c r="C9" s="113" t="s">
        <v>202</v>
      </c>
      <c r="D9" s="126" t="s">
        <v>200</v>
      </c>
      <c r="E9" s="126" t="s">
        <v>201</v>
      </c>
      <c r="F9" s="127">
        <f>(1.5*34/1000)*8000*0.8</f>
        <v>326.40000000000003</v>
      </c>
      <c r="G9" s="94">
        <f>'AM6_MPS(input)'!$E$15</f>
        <v>0.56640000000000001</v>
      </c>
      <c r="H9" s="95">
        <f>'AM6_MPS(input)'!$E$16</f>
        <v>0</v>
      </c>
      <c r="I9" s="95">
        <f>'AM6_MPS(input)'!$E$17</f>
        <v>0</v>
      </c>
      <c r="J9" s="95" t="str">
        <f>'AM6_MPS(input)'!$E$18</f>
        <v>-</v>
      </c>
      <c r="K9" s="96">
        <f t="shared" si="0"/>
        <v>158.44444444444446</v>
      </c>
      <c r="L9" s="107">
        <f>34*7350/3600</f>
        <v>69.416666666666671</v>
      </c>
      <c r="M9" s="97">
        <f>'AM6_MPS(input)'!$E$21</f>
        <v>1200</v>
      </c>
      <c r="N9" s="128">
        <v>247</v>
      </c>
      <c r="O9" s="125">
        <f>2300*3.1</f>
        <v>7130</v>
      </c>
      <c r="P9" s="110">
        <v>80</v>
      </c>
      <c r="Q9" s="98">
        <f t="shared" ref="Q9:Q27" si="1">IFERROR(F9*((K9*M9)/(L9*N9))*SMALL(G9:J9,COUNTIF(G9:J9,0)+1),0)</f>
        <v>2050.0806583491694</v>
      </c>
      <c r="S9" s="77">
        <v>80</v>
      </c>
    </row>
    <row r="10" spans="1:22" ht="48.75" customHeight="1" x14ac:dyDescent="0.15">
      <c r="B10" s="210"/>
      <c r="C10" s="113" t="s">
        <v>203</v>
      </c>
      <c r="D10" s="126" t="s">
        <v>198</v>
      </c>
      <c r="E10" s="126" t="s">
        <v>201</v>
      </c>
      <c r="F10" s="127">
        <f>(1.5*35/1000)*8000*0.8</f>
        <v>336</v>
      </c>
      <c r="G10" s="94">
        <f>'AM6_MPS(input)'!$E$15</f>
        <v>0.56640000000000001</v>
      </c>
      <c r="H10" s="95">
        <f>'AM6_MPS(input)'!$E$16</f>
        <v>0</v>
      </c>
      <c r="I10" s="95">
        <f>'AM6_MPS(input)'!$E$17</f>
        <v>0</v>
      </c>
      <c r="J10" s="95" t="str">
        <f>'AM6_MPS(input)'!$E$18</f>
        <v>-</v>
      </c>
      <c r="K10" s="96">
        <f>(O10*P10)/3600</f>
        <v>75.777777777777771</v>
      </c>
      <c r="L10" s="107">
        <f>35*7350/3600</f>
        <v>71.458333333333329</v>
      </c>
      <c r="M10" s="97">
        <f>'AM6_MPS(input)'!$E$21</f>
        <v>1200</v>
      </c>
      <c r="N10" s="128">
        <v>208</v>
      </c>
      <c r="O10" s="125">
        <f>2200*3.1</f>
        <v>6820</v>
      </c>
      <c r="P10" s="110">
        <v>40</v>
      </c>
      <c r="Q10" s="98">
        <f t="shared" si="1"/>
        <v>1164.3121130298273</v>
      </c>
      <c r="S10" s="77">
        <v>40</v>
      </c>
    </row>
    <row r="11" spans="1:22" x14ac:dyDescent="0.15">
      <c r="B11" s="210"/>
      <c r="C11" s="145">
        <v>4</v>
      </c>
      <c r="D11" s="11"/>
      <c r="E11" s="11"/>
      <c r="F11" s="35"/>
      <c r="G11" s="94">
        <f>'AM6_MPS(input)'!$E$15</f>
        <v>0.56640000000000001</v>
      </c>
      <c r="H11" s="95">
        <f>'AM6_MPS(input)'!$E$16</f>
        <v>0</v>
      </c>
      <c r="I11" s="95">
        <f>'AM6_MPS(input)'!$E$17</f>
        <v>0</v>
      </c>
      <c r="J11" s="95" t="str">
        <f>'AM6_MPS(input)'!$E$18</f>
        <v>-</v>
      </c>
      <c r="K11" s="96">
        <f t="shared" si="0"/>
        <v>0</v>
      </c>
      <c r="L11" s="107"/>
      <c r="M11" s="97">
        <f>'AM6_MPS(input)'!$E$21</f>
        <v>1200</v>
      </c>
      <c r="N11" s="108"/>
      <c r="O11" s="125"/>
      <c r="P11" s="110"/>
      <c r="Q11" s="98">
        <f t="shared" si="1"/>
        <v>0</v>
      </c>
      <c r="S11" s="77"/>
    </row>
    <row r="12" spans="1:22" x14ac:dyDescent="0.15">
      <c r="B12" s="210"/>
      <c r="C12" s="146">
        <v>5</v>
      </c>
      <c r="D12" s="11"/>
      <c r="E12" s="11"/>
      <c r="F12" s="35"/>
      <c r="G12" s="94">
        <f>'AM6_MPS(input)'!$E$15</f>
        <v>0.56640000000000001</v>
      </c>
      <c r="H12" s="95">
        <f>'AM6_MPS(input)'!$E$16</f>
        <v>0</v>
      </c>
      <c r="I12" s="95">
        <f>'AM6_MPS(input)'!$E$17</f>
        <v>0</v>
      </c>
      <c r="J12" s="95" t="str">
        <f>'AM6_MPS(input)'!$E$18</f>
        <v>-</v>
      </c>
      <c r="K12" s="96">
        <f t="shared" si="0"/>
        <v>0</v>
      </c>
      <c r="L12" s="107"/>
      <c r="M12" s="97">
        <f>'AM6_MPS(input)'!$E$21</f>
        <v>1200</v>
      </c>
      <c r="N12" s="108"/>
      <c r="O12" s="125"/>
      <c r="P12" s="110"/>
      <c r="Q12" s="98">
        <f t="shared" si="1"/>
        <v>0</v>
      </c>
      <c r="S12" s="77"/>
    </row>
    <row r="13" spans="1:22" x14ac:dyDescent="0.15">
      <c r="B13" s="210"/>
      <c r="C13" s="146">
        <v>6</v>
      </c>
      <c r="D13" s="11"/>
      <c r="E13" s="11"/>
      <c r="F13" s="35"/>
      <c r="G13" s="94">
        <f>'AM6_MPS(input)'!$E$15</f>
        <v>0.56640000000000001</v>
      </c>
      <c r="H13" s="95">
        <f>'AM6_MPS(input)'!$E$16</f>
        <v>0</v>
      </c>
      <c r="I13" s="95">
        <f>'AM6_MPS(input)'!$E$17</f>
        <v>0</v>
      </c>
      <c r="J13" s="95" t="str">
        <f>'AM6_MPS(input)'!$E$18</f>
        <v>-</v>
      </c>
      <c r="K13" s="96">
        <f t="shared" si="0"/>
        <v>0</v>
      </c>
      <c r="L13" s="107"/>
      <c r="M13" s="97">
        <f>'AM6_MPS(input)'!$E$21</f>
        <v>1200</v>
      </c>
      <c r="N13" s="108"/>
      <c r="O13" s="109"/>
      <c r="P13" s="110"/>
      <c r="Q13" s="98">
        <f t="shared" si="1"/>
        <v>0</v>
      </c>
      <c r="S13" s="77"/>
    </row>
    <row r="14" spans="1:22" x14ac:dyDescent="0.15">
      <c r="B14" s="210"/>
      <c r="C14" s="146">
        <v>7</v>
      </c>
      <c r="D14" s="11"/>
      <c r="E14" s="11"/>
      <c r="F14" s="35"/>
      <c r="G14" s="94">
        <f>'AM6_MPS(input)'!$E$15</f>
        <v>0.56640000000000001</v>
      </c>
      <c r="H14" s="95">
        <f>'AM6_MPS(input)'!$E$16</f>
        <v>0</v>
      </c>
      <c r="I14" s="95">
        <f>'AM6_MPS(input)'!$E$17</f>
        <v>0</v>
      </c>
      <c r="J14" s="95" t="str">
        <f>'AM6_MPS(input)'!$E$18</f>
        <v>-</v>
      </c>
      <c r="K14" s="96">
        <f t="shared" si="0"/>
        <v>0</v>
      </c>
      <c r="L14" s="107"/>
      <c r="M14" s="97">
        <f>'AM6_MPS(input)'!$E$21</f>
        <v>1200</v>
      </c>
      <c r="N14" s="108"/>
      <c r="O14" s="109"/>
      <c r="P14" s="110"/>
      <c r="Q14" s="98">
        <f t="shared" si="1"/>
        <v>0</v>
      </c>
      <c r="S14" s="77"/>
    </row>
    <row r="15" spans="1:22" x14ac:dyDescent="0.15">
      <c r="B15" s="210"/>
      <c r="C15" s="146">
        <v>8</v>
      </c>
      <c r="D15" s="11"/>
      <c r="E15" s="11"/>
      <c r="F15" s="35"/>
      <c r="G15" s="94">
        <f>'AM6_MPS(input)'!$E$15</f>
        <v>0.56640000000000001</v>
      </c>
      <c r="H15" s="95">
        <f>'AM6_MPS(input)'!$E$16</f>
        <v>0</v>
      </c>
      <c r="I15" s="95">
        <f>'AM6_MPS(input)'!$E$17</f>
        <v>0</v>
      </c>
      <c r="J15" s="95" t="str">
        <f>'AM6_MPS(input)'!$E$18</f>
        <v>-</v>
      </c>
      <c r="K15" s="96">
        <f t="shared" si="0"/>
        <v>0</v>
      </c>
      <c r="L15" s="107"/>
      <c r="M15" s="97">
        <f>'AM6_MPS(input)'!$E$21</f>
        <v>1200</v>
      </c>
      <c r="N15" s="108"/>
      <c r="O15" s="109"/>
      <c r="P15" s="110"/>
      <c r="Q15" s="98">
        <f t="shared" si="1"/>
        <v>0</v>
      </c>
      <c r="S15" s="77"/>
    </row>
    <row r="16" spans="1:22" x14ac:dyDescent="0.15">
      <c r="B16" s="210"/>
      <c r="C16" s="146">
        <v>9</v>
      </c>
      <c r="D16" s="11"/>
      <c r="E16" s="11"/>
      <c r="F16" s="35"/>
      <c r="G16" s="94">
        <f>'AM6_MPS(input)'!$E$15</f>
        <v>0.56640000000000001</v>
      </c>
      <c r="H16" s="95">
        <f>'AM6_MPS(input)'!$E$16</f>
        <v>0</v>
      </c>
      <c r="I16" s="95">
        <f>'AM6_MPS(input)'!$E$17</f>
        <v>0</v>
      </c>
      <c r="J16" s="95" t="str">
        <f>'AM6_MPS(input)'!$E$18</f>
        <v>-</v>
      </c>
      <c r="K16" s="96">
        <f t="shared" si="0"/>
        <v>0</v>
      </c>
      <c r="L16" s="107"/>
      <c r="M16" s="97">
        <f>'AM6_MPS(input)'!$E$21</f>
        <v>1200</v>
      </c>
      <c r="N16" s="108"/>
      <c r="O16" s="109"/>
      <c r="P16" s="110"/>
      <c r="Q16" s="98">
        <f t="shared" si="1"/>
        <v>0</v>
      </c>
      <c r="S16" s="77"/>
    </row>
    <row r="17" spans="1:22" x14ac:dyDescent="0.15">
      <c r="B17" s="210"/>
      <c r="C17" s="146">
        <v>10</v>
      </c>
      <c r="D17" s="11"/>
      <c r="E17" s="11"/>
      <c r="F17" s="35"/>
      <c r="G17" s="94">
        <f>'AM6_MPS(input)'!$E$15</f>
        <v>0.56640000000000001</v>
      </c>
      <c r="H17" s="95">
        <f>'AM6_MPS(input)'!$E$16</f>
        <v>0</v>
      </c>
      <c r="I17" s="95">
        <f>'AM6_MPS(input)'!$E$17</f>
        <v>0</v>
      </c>
      <c r="J17" s="95" t="str">
        <f>'AM6_MPS(input)'!$E$18</f>
        <v>-</v>
      </c>
      <c r="K17" s="96">
        <f t="shared" si="0"/>
        <v>0</v>
      </c>
      <c r="L17" s="107"/>
      <c r="M17" s="97">
        <f>'AM6_MPS(input)'!$E$21</f>
        <v>1200</v>
      </c>
      <c r="N17" s="108"/>
      <c r="O17" s="109"/>
      <c r="P17" s="110"/>
      <c r="Q17" s="98">
        <f t="shared" si="1"/>
        <v>0</v>
      </c>
      <c r="S17" s="77"/>
    </row>
    <row r="18" spans="1:22" x14ac:dyDescent="0.15">
      <c r="B18" s="210"/>
      <c r="C18" s="146">
        <v>11</v>
      </c>
      <c r="D18" s="11"/>
      <c r="E18" s="11"/>
      <c r="F18" s="35"/>
      <c r="G18" s="94">
        <f>'AM6_MPS(input)'!$E$15</f>
        <v>0.56640000000000001</v>
      </c>
      <c r="H18" s="95">
        <f>'AM6_MPS(input)'!$E$16</f>
        <v>0</v>
      </c>
      <c r="I18" s="95">
        <f>'AM6_MPS(input)'!$E$17</f>
        <v>0</v>
      </c>
      <c r="J18" s="95" t="str">
        <f>'AM6_MPS(input)'!$E$18</f>
        <v>-</v>
      </c>
      <c r="K18" s="96">
        <f t="shared" si="0"/>
        <v>0</v>
      </c>
      <c r="L18" s="107"/>
      <c r="M18" s="97">
        <f>'AM6_MPS(input)'!$E$21</f>
        <v>1200</v>
      </c>
      <c r="N18" s="108"/>
      <c r="O18" s="109"/>
      <c r="P18" s="110"/>
      <c r="Q18" s="98">
        <f t="shared" si="1"/>
        <v>0</v>
      </c>
      <c r="S18" s="77"/>
    </row>
    <row r="19" spans="1:22" x14ac:dyDescent="0.15">
      <c r="B19" s="210"/>
      <c r="C19" s="146">
        <v>12</v>
      </c>
      <c r="D19" s="11"/>
      <c r="E19" s="11"/>
      <c r="F19" s="35"/>
      <c r="G19" s="94">
        <f>'AM6_MPS(input)'!$E$15</f>
        <v>0.56640000000000001</v>
      </c>
      <c r="H19" s="95">
        <f>'AM6_MPS(input)'!$E$16</f>
        <v>0</v>
      </c>
      <c r="I19" s="95">
        <f>'AM6_MPS(input)'!$E$17</f>
        <v>0</v>
      </c>
      <c r="J19" s="95" t="str">
        <f>'AM6_MPS(input)'!$E$18</f>
        <v>-</v>
      </c>
      <c r="K19" s="96">
        <f t="shared" si="0"/>
        <v>0</v>
      </c>
      <c r="L19" s="107"/>
      <c r="M19" s="97">
        <f>'AM6_MPS(input)'!$E$21</f>
        <v>1200</v>
      </c>
      <c r="N19" s="108"/>
      <c r="O19" s="109"/>
      <c r="P19" s="110"/>
      <c r="Q19" s="98">
        <f t="shared" si="1"/>
        <v>0</v>
      </c>
      <c r="S19" s="77"/>
    </row>
    <row r="20" spans="1:22" x14ac:dyDescent="0.15">
      <c r="B20" s="210"/>
      <c r="C20" s="146">
        <v>13</v>
      </c>
      <c r="D20" s="11"/>
      <c r="E20" s="11"/>
      <c r="F20" s="35"/>
      <c r="G20" s="94">
        <f>'AM6_MPS(input)'!$E$15</f>
        <v>0.56640000000000001</v>
      </c>
      <c r="H20" s="95">
        <f>'AM6_MPS(input)'!$E$16</f>
        <v>0</v>
      </c>
      <c r="I20" s="95">
        <f>'AM6_MPS(input)'!$E$17</f>
        <v>0</v>
      </c>
      <c r="J20" s="95" t="str">
        <f>'AM6_MPS(input)'!$E$18</f>
        <v>-</v>
      </c>
      <c r="K20" s="96">
        <f t="shared" si="0"/>
        <v>0</v>
      </c>
      <c r="L20" s="107"/>
      <c r="M20" s="97">
        <f>'AM6_MPS(input)'!$E$21</f>
        <v>1200</v>
      </c>
      <c r="N20" s="108"/>
      <c r="O20" s="109"/>
      <c r="P20" s="110"/>
      <c r="Q20" s="98">
        <f t="shared" si="1"/>
        <v>0</v>
      </c>
      <c r="S20" s="77"/>
    </row>
    <row r="21" spans="1:22" x14ac:dyDescent="0.15">
      <c r="B21" s="210"/>
      <c r="C21" s="146">
        <v>14</v>
      </c>
      <c r="D21" s="11"/>
      <c r="E21" s="11"/>
      <c r="F21" s="35"/>
      <c r="G21" s="94">
        <f>'AM6_MPS(input)'!$E$15</f>
        <v>0.56640000000000001</v>
      </c>
      <c r="H21" s="95">
        <f>'AM6_MPS(input)'!$E$16</f>
        <v>0</v>
      </c>
      <c r="I21" s="95">
        <f>'AM6_MPS(input)'!$E$17</f>
        <v>0</v>
      </c>
      <c r="J21" s="95" t="str">
        <f>'AM6_MPS(input)'!$E$18</f>
        <v>-</v>
      </c>
      <c r="K21" s="96">
        <f t="shared" si="0"/>
        <v>0</v>
      </c>
      <c r="L21" s="107"/>
      <c r="M21" s="97">
        <f>'AM6_MPS(input)'!$E$21</f>
        <v>1200</v>
      </c>
      <c r="N21" s="108"/>
      <c r="O21" s="109"/>
      <c r="P21" s="110"/>
      <c r="Q21" s="98">
        <f t="shared" si="1"/>
        <v>0</v>
      </c>
      <c r="S21" s="77"/>
    </row>
    <row r="22" spans="1:22" x14ac:dyDescent="0.15">
      <c r="B22" s="210"/>
      <c r="C22" s="146">
        <v>15</v>
      </c>
      <c r="D22" s="11"/>
      <c r="E22" s="11"/>
      <c r="F22" s="35"/>
      <c r="G22" s="94">
        <f>'AM6_MPS(input)'!$E$15</f>
        <v>0.56640000000000001</v>
      </c>
      <c r="H22" s="95">
        <f>'AM6_MPS(input)'!$E$16</f>
        <v>0</v>
      </c>
      <c r="I22" s="95">
        <f>'AM6_MPS(input)'!$E$17</f>
        <v>0</v>
      </c>
      <c r="J22" s="95" t="str">
        <f>'AM6_MPS(input)'!$E$18</f>
        <v>-</v>
      </c>
      <c r="K22" s="96">
        <f t="shared" si="0"/>
        <v>0</v>
      </c>
      <c r="L22" s="107"/>
      <c r="M22" s="97">
        <f>'AM6_MPS(input)'!$E$21</f>
        <v>1200</v>
      </c>
      <c r="N22" s="108"/>
      <c r="O22" s="109"/>
      <c r="P22" s="110"/>
      <c r="Q22" s="98">
        <f t="shared" si="1"/>
        <v>0</v>
      </c>
      <c r="S22" s="77"/>
    </row>
    <row r="23" spans="1:22" x14ac:dyDescent="0.15">
      <c r="B23" s="210"/>
      <c r="C23" s="146">
        <v>16</v>
      </c>
      <c r="D23" s="11"/>
      <c r="E23" s="11"/>
      <c r="F23" s="35"/>
      <c r="G23" s="94">
        <f>'AM6_MPS(input)'!$E$15</f>
        <v>0.56640000000000001</v>
      </c>
      <c r="H23" s="95">
        <f>'AM6_MPS(input)'!$E$16</f>
        <v>0</v>
      </c>
      <c r="I23" s="95">
        <f>'AM6_MPS(input)'!$E$17</f>
        <v>0</v>
      </c>
      <c r="J23" s="95" t="str">
        <f>'AM6_MPS(input)'!$E$18</f>
        <v>-</v>
      </c>
      <c r="K23" s="96">
        <f t="shared" si="0"/>
        <v>0</v>
      </c>
      <c r="L23" s="107"/>
      <c r="M23" s="97">
        <f>'AM6_MPS(input)'!$E$21</f>
        <v>1200</v>
      </c>
      <c r="N23" s="108"/>
      <c r="O23" s="109"/>
      <c r="P23" s="110"/>
      <c r="Q23" s="98">
        <f t="shared" si="1"/>
        <v>0</v>
      </c>
      <c r="S23" s="77"/>
    </row>
    <row r="24" spans="1:22" x14ac:dyDescent="0.15">
      <c r="B24" s="210"/>
      <c r="C24" s="146">
        <v>17</v>
      </c>
      <c r="D24" s="11"/>
      <c r="E24" s="11"/>
      <c r="F24" s="35"/>
      <c r="G24" s="94">
        <f>'AM6_MPS(input)'!$E$15</f>
        <v>0.56640000000000001</v>
      </c>
      <c r="H24" s="95">
        <f>'AM6_MPS(input)'!$E$16</f>
        <v>0</v>
      </c>
      <c r="I24" s="95">
        <f>'AM6_MPS(input)'!$E$17</f>
        <v>0</v>
      </c>
      <c r="J24" s="95" t="str">
        <f>'AM6_MPS(input)'!$E$18</f>
        <v>-</v>
      </c>
      <c r="K24" s="96">
        <f t="shared" si="0"/>
        <v>0</v>
      </c>
      <c r="L24" s="107"/>
      <c r="M24" s="97">
        <f>'AM6_MPS(input)'!$E$21</f>
        <v>1200</v>
      </c>
      <c r="N24" s="108"/>
      <c r="O24" s="109"/>
      <c r="P24" s="110"/>
      <c r="Q24" s="98">
        <f t="shared" si="1"/>
        <v>0</v>
      </c>
      <c r="S24" s="77"/>
    </row>
    <row r="25" spans="1:22" x14ac:dyDescent="0.15">
      <c r="B25" s="210"/>
      <c r="C25" s="146">
        <v>18</v>
      </c>
      <c r="D25" s="11"/>
      <c r="E25" s="11"/>
      <c r="F25" s="35"/>
      <c r="G25" s="94">
        <f>'AM6_MPS(input)'!$E$15</f>
        <v>0.56640000000000001</v>
      </c>
      <c r="H25" s="95">
        <f>'AM6_MPS(input)'!$E$16</f>
        <v>0</v>
      </c>
      <c r="I25" s="95">
        <f>'AM6_MPS(input)'!$E$17</f>
        <v>0</v>
      </c>
      <c r="J25" s="95" t="str">
        <f>'AM6_MPS(input)'!$E$18</f>
        <v>-</v>
      </c>
      <c r="K25" s="96">
        <f t="shared" si="0"/>
        <v>0</v>
      </c>
      <c r="L25" s="107"/>
      <c r="M25" s="97">
        <f>'AM6_MPS(input)'!$E$21</f>
        <v>1200</v>
      </c>
      <c r="N25" s="108"/>
      <c r="O25" s="109"/>
      <c r="P25" s="110"/>
      <c r="Q25" s="98">
        <f t="shared" si="1"/>
        <v>0</v>
      </c>
      <c r="S25" s="77"/>
    </row>
    <row r="26" spans="1:22" x14ac:dyDescent="0.15">
      <c r="B26" s="210"/>
      <c r="C26" s="146">
        <v>19</v>
      </c>
      <c r="D26" s="11"/>
      <c r="E26" s="11"/>
      <c r="F26" s="35"/>
      <c r="G26" s="94">
        <f>'AM6_MPS(input)'!$E$15</f>
        <v>0.56640000000000001</v>
      </c>
      <c r="H26" s="95">
        <f>'AM6_MPS(input)'!$E$16</f>
        <v>0</v>
      </c>
      <c r="I26" s="95">
        <f>'AM6_MPS(input)'!$E$17</f>
        <v>0</v>
      </c>
      <c r="J26" s="95" t="str">
        <f>'AM6_MPS(input)'!$E$18</f>
        <v>-</v>
      </c>
      <c r="K26" s="96">
        <f t="shared" si="0"/>
        <v>0</v>
      </c>
      <c r="L26" s="107"/>
      <c r="M26" s="97">
        <f>'AM6_MPS(input)'!$E$21</f>
        <v>1200</v>
      </c>
      <c r="N26" s="108"/>
      <c r="O26" s="109"/>
      <c r="P26" s="110"/>
      <c r="Q26" s="98">
        <f t="shared" si="1"/>
        <v>0</v>
      </c>
      <c r="S26" s="77"/>
    </row>
    <row r="27" spans="1:22" x14ac:dyDescent="0.15">
      <c r="B27" s="210"/>
      <c r="C27" s="146">
        <v>20</v>
      </c>
      <c r="D27" s="11"/>
      <c r="E27" s="11"/>
      <c r="F27" s="35"/>
      <c r="G27" s="94">
        <f>'AM6_MPS(input)'!$E$15</f>
        <v>0.56640000000000001</v>
      </c>
      <c r="H27" s="95">
        <f>'AM6_MPS(input)'!$E$16</f>
        <v>0</v>
      </c>
      <c r="I27" s="95">
        <f>'AM6_MPS(input)'!$E$17</f>
        <v>0</v>
      </c>
      <c r="J27" s="95" t="str">
        <f>'AM6_MPS(input)'!$E$18</f>
        <v>-</v>
      </c>
      <c r="K27" s="96">
        <f t="shared" si="0"/>
        <v>0</v>
      </c>
      <c r="L27" s="107"/>
      <c r="M27" s="97">
        <f>'AM6_MPS(input)'!$E$21</f>
        <v>1200</v>
      </c>
      <c r="N27" s="108"/>
      <c r="O27" s="109"/>
      <c r="P27" s="110"/>
      <c r="Q27" s="98">
        <f t="shared" si="1"/>
        <v>0</v>
      </c>
      <c r="S27" s="77"/>
    </row>
    <row r="28" spans="1:22" ht="15" x14ac:dyDescent="0.15">
      <c r="B28" s="210"/>
      <c r="C28" s="99" t="s">
        <v>44</v>
      </c>
      <c r="D28" s="136" t="s">
        <v>36</v>
      </c>
      <c r="E28" s="136" t="s">
        <v>36</v>
      </c>
      <c r="F28" s="136" t="s">
        <v>36</v>
      </c>
      <c r="G28" s="136" t="s">
        <v>36</v>
      </c>
      <c r="H28" s="136" t="s">
        <v>36</v>
      </c>
      <c r="I28" s="136" t="s">
        <v>36</v>
      </c>
      <c r="J28" s="136" t="s">
        <v>36</v>
      </c>
      <c r="K28" s="136" t="s">
        <v>36</v>
      </c>
      <c r="L28" s="136" t="s">
        <v>36</v>
      </c>
      <c r="M28" s="136" t="s">
        <v>36</v>
      </c>
      <c r="N28" s="136" t="s">
        <v>36</v>
      </c>
      <c r="O28" s="136" t="s">
        <v>36</v>
      </c>
      <c r="P28" s="136" t="s">
        <v>36</v>
      </c>
      <c r="Q28" s="144">
        <f>SUMIF(Q8:Q27,"&gt;0",Q8:Q27)</f>
        <v>3870.6414169048994</v>
      </c>
      <c r="S28" s="77"/>
    </row>
    <row r="29" spans="1:22" x14ac:dyDescent="0.15">
      <c r="V29" s="77"/>
    </row>
    <row r="30" spans="1:22" ht="15" x14ac:dyDescent="0.15">
      <c r="A30" s="78" t="s">
        <v>172</v>
      </c>
      <c r="V30" s="77"/>
    </row>
    <row r="31" spans="1:22" ht="55.15" customHeight="1" x14ac:dyDescent="0.15">
      <c r="B31" s="79"/>
      <c r="C31" s="235" t="s">
        <v>98</v>
      </c>
      <c r="D31" s="236"/>
      <c r="E31" s="237"/>
      <c r="F31" s="80" t="s">
        <v>45</v>
      </c>
      <c r="G31" s="232" t="s">
        <v>37</v>
      </c>
      <c r="H31" s="233"/>
      <c r="I31" s="233"/>
      <c r="J31" s="234"/>
      <c r="K31" s="102" t="s">
        <v>180</v>
      </c>
    </row>
    <row r="32" spans="1:22" ht="18.75" x14ac:dyDescent="0.15">
      <c r="B32" s="82" t="s">
        <v>38</v>
      </c>
      <c r="C32" s="83" t="s">
        <v>119</v>
      </c>
      <c r="D32" s="83" t="s">
        <v>90</v>
      </c>
      <c r="E32" s="83" t="s">
        <v>85</v>
      </c>
      <c r="F32" s="103" t="s">
        <v>118</v>
      </c>
      <c r="G32" s="65" t="s">
        <v>3</v>
      </c>
      <c r="H32" s="65" t="s">
        <v>3</v>
      </c>
      <c r="I32" s="65" t="s">
        <v>3</v>
      </c>
      <c r="J32" s="65" t="s">
        <v>3</v>
      </c>
      <c r="K32" s="85" t="s">
        <v>51</v>
      </c>
    </row>
    <row r="33" spans="2:11" ht="169.9" customHeight="1" x14ac:dyDescent="0.15">
      <c r="B33" s="82" t="s">
        <v>39</v>
      </c>
      <c r="C33" s="86" t="s">
        <v>120</v>
      </c>
      <c r="D33" s="86" t="s">
        <v>91</v>
      </c>
      <c r="E33" s="86" t="s">
        <v>92</v>
      </c>
      <c r="F33" s="60" t="s">
        <v>131</v>
      </c>
      <c r="G33" s="87" t="s">
        <v>4</v>
      </c>
      <c r="H33" s="88" t="s">
        <v>50</v>
      </c>
      <c r="I33" s="88" t="s">
        <v>27</v>
      </c>
      <c r="J33" s="88" t="s">
        <v>28</v>
      </c>
      <c r="K33" s="91" t="s">
        <v>128</v>
      </c>
    </row>
    <row r="34" spans="2:11" ht="27.6" customHeight="1" x14ac:dyDescent="0.15">
      <c r="B34" s="82" t="s">
        <v>40</v>
      </c>
      <c r="C34" s="92" t="s">
        <v>41</v>
      </c>
      <c r="D34" s="92" t="s">
        <v>41</v>
      </c>
      <c r="E34" s="92" t="s">
        <v>41</v>
      </c>
      <c r="F34" s="104" t="s">
        <v>1</v>
      </c>
      <c r="G34" s="59" t="s">
        <v>5</v>
      </c>
      <c r="H34" s="59" t="s">
        <v>5</v>
      </c>
      <c r="I34" s="59" t="s">
        <v>5</v>
      </c>
      <c r="J34" s="59" t="s">
        <v>5</v>
      </c>
      <c r="K34" s="92" t="s">
        <v>42</v>
      </c>
    </row>
    <row r="35" spans="2:11" x14ac:dyDescent="0.15">
      <c r="B35" s="210" t="s">
        <v>43</v>
      </c>
      <c r="C35" s="11">
        <v>1</v>
      </c>
      <c r="D35" s="11"/>
      <c r="E35" s="11"/>
      <c r="F35" s="97">
        <f>F8</f>
        <v>115.2</v>
      </c>
      <c r="G35" s="105">
        <f>'AM6_MPS(input)'!$E$15</f>
        <v>0.56640000000000001</v>
      </c>
      <c r="H35" s="106">
        <f>'AM6_MPS(input)'!$E$16</f>
        <v>0</v>
      </c>
      <c r="I35" s="106">
        <f>'AM6_MPS(input)'!$E$17</f>
        <v>0</v>
      </c>
      <c r="J35" s="106" t="str">
        <f>'AM6_MPS(input)'!$E$18</f>
        <v>-</v>
      </c>
      <c r="K35" s="98">
        <f>IFERROR(F35*SMALL(G35:J35,COUNTIF(G35:J35,0)+1),0)</f>
        <v>65.249279999999999</v>
      </c>
    </row>
    <row r="36" spans="2:11" x14ac:dyDescent="0.15">
      <c r="B36" s="210"/>
      <c r="C36" s="11">
        <v>2</v>
      </c>
      <c r="D36" s="11"/>
      <c r="E36" s="11"/>
      <c r="F36" s="97">
        <f t="shared" ref="F36:F54" si="2">F9</f>
        <v>326.40000000000003</v>
      </c>
      <c r="G36" s="105">
        <f>'AM6_MPS(input)'!$E$15</f>
        <v>0.56640000000000001</v>
      </c>
      <c r="H36" s="106">
        <f>'AM6_MPS(input)'!$E$16</f>
        <v>0</v>
      </c>
      <c r="I36" s="106">
        <f>'AM6_MPS(input)'!$E$17</f>
        <v>0</v>
      </c>
      <c r="J36" s="106" t="str">
        <f>'AM6_MPS(input)'!$E$18</f>
        <v>-</v>
      </c>
      <c r="K36" s="98">
        <f t="shared" ref="K36:K54" si="3">IFERROR(F36*SMALL(G36:J36,COUNTIF(G36:J36,0)+1),0)</f>
        <v>184.87296000000003</v>
      </c>
    </row>
    <row r="37" spans="2:11" x14ac:dyDescent="0.15">
      <c r="B37" s="210"/>
      <c r="C37" s="11">
        <v>3</v>
      </c>
      <c r="D37" s="11"/>
      <c r="E37" s="11"/>
      <c r="F37" s="97">
        <f t="shared" si="2"/>
        <v>336</v>
      </c>
      <c r="G37" s="105">
        <f>'AM6_MPS(input)'!$E$15</f>
        <v>0.56640000000000001</v>
      </c>
      <c r="H37" s="106">
        <f>'AM6_MPS(input)'!$E$16</f>
        <v>0</v>
      </c>
      <c r="I37" s="106">
        <f>'AM6_MPS(input)'!$E$17</f>
        <v>0</v>
      </c>
      <c r="J37" s="106" t="str">
        <f>'AM6_MPS(input)'!$E$18</f>
        <v>-</v>
      </c>
      <c r="K37" s="98">
        <f t="shared" si="3"/>
        <v>190.31040000000002</v>
      </c>
    </row>
    <row r="38" spans="2:11" x14ac:dyDescent="0.15">
      <c r="B38" s="210"/>
      <c r="C38" s="11">
        <v>4</v>
      </c>
      <c r="D38" s="11"/>
      <c r="E38" s="11"/>
      <c r="F38" s="97">
        <f t="shared" si="2"/>
        <v>0</v>
      </c>
      <c r="G38" s="105">
        <f>'AM6_MPS(input)'!$E$15</f>
        <v>0.56640000000000001</v>
      </c>
      <c r="H38" s="106">
        <f>'AM6_MPS(input)'!$E$16</f>
        <v>0</v>
      </c>
      <c r="I38" s="106">
        <f>'AM6_MPS(input)'!$E$17</f>
        <v>0</v>
      </c>
      <c r="J38" s="106" t="str">
        <f>'AM6_MPS(input)'!$E$18</f>
        <v>-</v>
      </c>
      <c r="K38" s="98">
        <f t="shared" si="3"/>
        <v>0</v>
      </c>
    </row>
    <row r="39" spans="2:11" x14ac:dyDescent="0.15">
      <c r="B39" s="210"/>
      <c r="C39" s="11">
        <v>5</v>
      </c>
      <c r="D39" s="11"/>
      <c r="E39" s="11"/>
      <c r="F39" s="97">
        <f t="shared" si="2"/>
        <v>0</v>
      </c>
      <c r="G39" s="105">
        <f>'AM6_MPS(input)'!$E$15</f>
        <v>0.56640000000000001</v>
      </c>
      <c r="H39" s="106">
        <f>'AM6_MPS(input)'!$E$16</f>
        <v>0</v>
      </c>
      <c r="I39" s="106">
        <f>'AM6_MPS(input)'!$E$17</f>
        <v>0</v>
      </c>
      <c r="J39" s="106" t="str">
        <f>'AM6_MPS(input)'!$E$18</f>
        <v>-</v>
      </c>
      <c r="K39" s="98">
        <f t="shared" si="3"/>
        <v>0</v>
      </c>
    </row>
    <row r="40" spans="2:11" x14ac:dyDescent="0.15">
      <c r="B40" s="210"/>
      <c r="C40" s="11">
        <v>6</v>
      </c>
      <c r="D40" s="11"/>
      <c r="E40" s="11"/>
      <c r="F40" s="97">
        <f t="shared" si="2"/>
        <v>0</v>
      </c>
      <c r="G40" s="105">
        <f>'AM6_MPS(input)'!$E$15</f>
        <v>0.56640000000000001</v>
      </c>
      <c r="H40" s="106">
        <f>'AM6_MPS(input)'!$E$16</f>
        <v>0</v>
      </c>
      <c r="I40" s="106">
        <f>'AM6_MPS(input)'!$E$17</f>
        <v>0</v>
      </c>
      <c r="J40" s="106" t="str">
        <f>'AM6_MPS(input)'!$E$18</f>
        <v>-</v>
      </c>
      <c r="K40" s="98">
        <f t="shared" si="3"/>
        <v>0</v>
      </c>
    </row>
    <row r="41" spans="2:11" x14ac:dyDescent="0.15">
      <c r="B41" s="210"/>
      <c r="C41" s="11">
        <v>7</v>
      </c>
      <c r="D41" s="11"/>
      <c r="E41" s="11"/>
      <c r="F41" s="97">
        <f t="shared" si="2"/>
        <v>0</v>
      </c>
      <c r="G41" s="105">
        <f>'AM6_MPS(input)'!$E$15</f>
        <v>0.56640000000000001</v>
      </c>
      <c r="H41" s="106">
        <f>'AM6_MPS(input)'!$E$16</f>
        <v>0</v>
      </c>
      <c r="I41" s="106">
        <f>'AM6_MPS(input)'!$E$17</f>
        <v>0</v>
      </c>
      <c r="J41" s="106" t="str">
        <f>'AM6_MPS(input)'!$E$18</f>
        <v>-</v>
      </c>
      <c r="K41" s="98">
        <f t="shared" si="3"/>
        <v>0</v>
      </c>
    </row>
    <row r="42" spans="2:11" x14ac:dyDescent="0.15">
      <c r="B42" s="210"/>
      <c r="C42" s="11">
        <v>8</v>
      </c>
      <c r="D42" s="11"/>
      <c r="E42" s="11"/>
      <c r="F42" s="97">
        <f t="shared" si="2"/>
        <v>0</v>
      </c>
      <c r="G42" s="105">
        <f>'AM6_MPS(input)'!$E$15</f>
        <v>0.56640000000000001</v>
      </c>
      <c r="H42" s="106">
        <f>'AM6_MPS(input)'!$E$16</f>
        <v>0</v>
      </c>
      <c r="I42" s="106">
        <f>'AM6_MPS(input)'!$E$17</f>
        <v>0</v>
      </c>
      <c r="J42" s="106" t="str">
        <f>'AM6_MPS(input)'!$E$18</f>
        <v>-</v>
      </c>
      <c r="K42" s="98">
        <f t="shared" si="3"/>
        <v>0</v>
      </c>
    </row>
    <row r="43" spans="2:11" x14ac:dyDescent="0.15">
      <c r="B43" s="210"/>
      <c r="C43" s="11">
        <v>9</v>
      </c>
      <c r="D43" s="11"/>
      <c r="E43" s="11"/>
      <c r="F43" s="97">
        <f t="shared" si="2"/>
        <v>0</v>
      </c>
      <c r="G43" s="105">
        <f>'AM6_MPS(input)'!$E$15</f>
        <v>0.56640000000000001</v>
      </c>
      <c r="H43" s="106">
        <f>'AM6_MPS(input)'!$E$16</f>
        <v>0</v>
      </c>
      <c r="I43" s="106">
        <f>'AM6_MPS(input)'!$E$17</f>
        <v>0</v>
      </c>
      <c r="J43" s="106" t="str">
        <f>'AM6_MPS(input)'!$E$18</f>
        <v>-</v>
      </c>
      <c r="K43" s="98">
        <f t="shared" si="3"/>
        <v>0</v>
      </c>
    </row>
    <row r="44" spans="2:11" x14ac:dyDescent="0.15">
      <c r="B44" s="210"/>
      <c r="C44" s="11">
        <v>10</v>
      </c>
      <c r="D44" s="11"/>
      <c r="E44" s="11"/>
      <c r="F44" s="97">
        <f t="shared" si="2"/>
        <v>0</v>
      </c>
      <c r="G44" s="105">
        <f>'AM6_MPS(input)'!$E$15</f>
        <v>0.56640000000000001</v>
      </c>
      <c r="H44" s="106">
        <f>'AM6_MPS(input)'!$E$16</f>
        <v>0</v>
      </c>
      <c r="I44" s="106">
        <f>'AM6_MPS(input)'!$E$17</f>
        <v>0</v>
      </c>
      <c r="J44" s="106" t="str">
        <f>'AM6_MPS(input)'!$E$18</f>
        <v>-</v>
      </c>
      <c r="K44" s="98">
        <f t="shared" si="3"/>
        <v>0</v>
      </c>
    </row>
    <row r="45" spans="2:11" x14ac:dyDescent="0.15">
      <c r="B45" s="210"/>
      <c r="C45" s="11">
        <v>11</v>
      </c>
      <c r="D45" s="11"/>
      <c r="E45" s="11"/>
      <c r="F45" s="97">
        <f t="shared" si="2"/>
        <v>0</v>
      </c>
      <c r="G45" s="105">
        <f>'AM6_MPS(input)'!$E$15</f>
        <v>0.56640000000000001</v>
      </c>
      <c r="H45" s="106">
        <f>'AM6_MPS(input)'!$E$16</f>
        <v>0</v>
      </c>
      <c r="I45" s="106">
        <f>'AM6_MPS(input)'!$E$17</f>
        <v>0</v>
      </c>
      <c r="J45" s="106" t="str">
        <f>'AM6_MPS(input)'!$E$18</f>
        <v>-</v>
      </c>
      <c r="K45" s="98">
        <f t="shared" si="3"/>
        <v>0</v>
      </c>
    </row>
    <row r="46" spans="2:11" x14ac:dyDescent="0.15">
      <c r="B46" s="210"/>
      <c r="C46" s="11">
        <v>12</v>
      </c>
      <c r="D46" s="11"/>
      <c r="E46" s="11"/>
      <c r="F46" s="97">
        <f t="shared" si="2"/>
        <v>0</v>
      </c>
      <c r="G46" s="105">
        <f>'AM6_MPS(input)'!$E$15</f>
        <v>0.56640000000000001</v>
      </c>
      <c r="H46" s="106">
        <f>'AM6_MPS(input)'!$E$16</f>
        <v>0</v>
      </c>
      <c r="I46" s="106">
        <f>'AM6_MPS(input)'!$E$17</f>
        <v>0</v>
      </c>
      <c r="J46" s="106" t="str">
        <f>'AM6_MPS(input)'!$E$18</f>
        <v>-</v>
      </c>
      <c r="K46" s="98">
        <f t="shared" si="3"/>
        <v>0</v>
      </c>
    </row>
    <row r="47" spans="2:11" x14ac:dyDescent="0.15">
      <c r="B47" s="210"/>
      <c r="C47" s="11">
        <v>13</v>
      </c>
      <c r="D47" s="11"/>
      <c r="E47" s="11"/>
      <c r="F47" s="97">
        <f t="shared" si="2"/>
        <v>0</v>
      </c>
      <c r="G47" s="105">
        <f>'AM6_MPS(input)'!$E$15</f>
        <v>0.56640000000000001</v>
      </c>
      <c r="H47" s="106">
        <f>'AM6_MPS(input)'!$E$16</f>
        <v>0</v>
      </c>
      <c r="I47" s="106">
        <f>'AM6_MPS(input)'!$E$17</f>
        <v>0</v>
      </c>
      <c r="J47" s="106" t="str">
        <f>'AM6_MPS(input)'!$E$18</f>
        <v>-</v>
      </c>
      <c r="K47" s="98">
        <f t="shared" si="3"/>
        <v>0</v>
      </c>
    </row>
    <row r="48" spans="2:11" x14ac:dyDescent="0.15">
      <c r="B48" s="210"/>
      <c r="C48" s="11">
        <v>14</v>
      </c>
      <c r="D48" s="11"/>
      <c r="E48" s="11"/>
      <c r="F48" s="97">
        <f t="shared" si="2"/>
        <v>0</v>
      </c>
      <c r="G48" s="105">
        <f>'AM6_MPS(input)'!$E$15</f>
        <v>0.56640000000000001</v>
      </c>
      <c r="H48" s="106">
        <f>'AM6_MPS(input)'!$E$16</f>
        <v>0</v>
      </c>
      <c r="I48" s="106">
        <f>'AM6_MPS(input)'!$E$17</f>
        <v>0</v>
      </c>
      <c r="J48" s="106" t="str">
        <f>'AM6_MPS(input)'!$E$18</f>
        <v>-</v>
      </c>
      <c r="K48" s="98">
        <f t="shared" si="3"/>
        <v>0</v>
      </c>
    </row>
    <row r="49" spans="2:11" x14ac:dyDescent="0.15">
      <c r="B49" s="210"/>
      <c r="C49" s="11">
        <v>15</v>
      </c>
      <c r="D49" s="11"/>
      <c r="E49" s="11"/>
      <c r="F49" s="97">
        <f t="shared" si="2"/>
        <v>0</v>
      </c>
      <c r="G49" s="105">
        <f>'AM6_MPS(input)'!$E$15</f>
        <v>0.56640000000000001</v>
      </c>
      <c r="H49" s="106">
        <f>'AM6_MPS(input)'!$E$16</f>
        <v>0</v>
      </c>
      <c r="I49" s="106">
        <f>'AM6_MPS(input)'!$E$17</f>
        <v>0</v>
      </c>
      <c r="J49" s="106" t="str">
        <f>'AM6_MPS(input)'!$E$18</f>
        <v>-</v>
      </c>
      <c r="K49" s="98">
        <f t="shared" si="3"/>
        <v>0</v>
      </c>
    </row>
    <row r="50" spans="2:11" x14ac:dyDescent="0.15">
      <c r="B50" s="210"/>
      <c r="C50" s="11">
        <v>16</v>
      </c>
      <c r="D50" s="11"/>
      <c r="E50" s="11"/>
      <c r="F50" s="97">
        <f t="shared" si="2"/>
        <v>0</v>
      </c>
      <c r="G50" s="105">
        <f>'AM6_MPS(input)'!$E$15</f>
        <v>0.56640000000000001</v>
      </c>
      <c r="H50" s="106">
        <f>'AM6_MPS(input)'!$E$16</f>
        <v>0</v>
      </c>
      <c r="I50" s="106">
        <f>'AM6_MPS(input)'!$E$17</f>
        <v>0</v>
      </c>
      <c r="J50" s="106" t="str">
        <f>'AM6_MPS(input)'!$E$18</f>
        <v>-</v>
      </c>
      <c r="K50" s="98">
        <f t="shared" si="3"/>
        <v>0</v>
      </c>
    </row>
    <row r="51" spans="2:11" x14ac:dyDescent="0.15">
      <c r="B51" s="210"/>
      <c r="C51" s="11">
        <v>17</v>
      </c>
      <c r="D51" s="11"/>
      <c r="E51" s="11"/>
      <c r="F51" s="97">
        <f t="shared" si="2"/>
        <v>0</v>
      </c>
      <c r="G51" s="105">
        <f>'AM6_MPS(input)'!$E$15</f>
        <v>0.56640000000000001</v>
      </c>
      <c r="H51" s="106">
        <f>'AM6_MPS(input)'!$E$16</f>
        <v>0</v>
      </c>
      <c r="I51" s="106">
        <f>'AM6_MPS(input)'!$E$17</f>
        <v>0</v>
      </c>
      <c r="J51" s="106" t="str">
        <f>'AM6_MPS(input)'!$E$18</f>
        <v>-</v>
      </c>
      <c r="K51" s="98">
        <f t="shared" si="3"/>
        <v>0</v>
      </c>
    </row>
    <row r="52" spans="2:11" x14ac:dyDescent="0.15">
      <c r="B52" s="210"/>
      <c r="C52" s="11">
        <v>18</v>
      </c>
      <c r="D52" s="11"/>
      <c r="E52" s="11"/>
      <c r="F52" s="97">
        <f t="shared" si="2"/>
        <v>0</v>
      </c>
      <c r="G52" s="105">
        <f>'AM6_MPS(input)'!$E$15</f>
        <v>0.56640000000000001</v>
      </c>
      <c r="H52" s="106">
        <f>'AM6_MPS(input)'!$E$16</f>
        <v>0</v>
      </c>
      <c r="I52" s="106">
        <f>'AM6_MPS(input)'!$E$17</f>
        <v>0</v>
      </c>
      <c r="J52" s="106" t="str">
        <f>'AM6_MPS(input)'!$E$18</f>
        <v>-</v>
      </c>
      <c r="K52" s="98">
        <f t="shared" si="3"/>
        <v>0</v>
      </c>
    </row>
    <row r="53" spans="2:11" x14ac:dyDescent="0.15">
      <c r="B53" s="210"/>
      <c r="C53" s="11">
        <v>19</v>
      </c>
      <c r="D53" s="11"/>
      <c r="E53" s="11"/>
      <c r="F53" s="97">
        <f t="shared" si="2"/>
        <v>0</v>
      </c>
      <c r="G53" s="105">
        <f>'AM6_MPS(input)'!$E$15</f>
        <v>0.56640000000000001</v>
      </c>
      <c r="H53" s="106">
        <f>'AM6_MPS(input)'!$E$16</f>
        <v>0</v>
      </c>
      <c r="I53" s="106">
        <f>'AM6_MPS(input)'!$E$17</f>
        <v>0</v>
      </c>
      <c r="J53" s="106" t="str">
        <f>'AM6_MPS(input)'!$E$18</f>
        <v>-</v>
      </c>
      <c r="K53" s="98">
        <f t="shared" si="3"/>
        <v>0</v>
      </c>
    </row>
    <row r="54" spans="2:11" x14ac:dyDescent="0.15">
      <c r="B54" s="210"/>
      <c r="C54" s="11">
        <v>20</v>
      </c>
      <c r="D54" s="11"/>
      <c r="E54" s="11"/>
      <c r="F54" s="97">
        <f t="shared" si="2"/>
        <v>0</v>
      </c>
      <c r="G54" s="105">
        <f>'AM6_MPS(input)'!$E$15</f>
        <v>0.56640000000000001</v>
      </c>
      <c r="H54" s="106">
        <f>'AM6_MPS(input)'!$E$16</f>
        <v>0</v>
      </c>
      <c r="I54" s="106">
        <f>'AM6_MPS(input)'!$E$17</f>
        <v>0</v>
      </c>
      <c r="J54" s="106" t="str">
        <f>'AM6_MPS(input)'!$E$18</f>
        <v>-</v>
      </c>
      <c r="K54" s="98">
        <f t="shared" si="3"/>
        <v>0</v>
      </c>
    </row>
    <row r="55" spans="2:11" ht="15" x14ac:dyDescent="0.15">
      <c r="B55" s="210"/>
      <c r="C55" s="99" t="s">
        <v>44</v>
      </c>
      <c r="D55" s="99"/>
      <c r="E55" s="99"/>
      <c r="F55" s="100" t="s">
        <v>36</v>
      </c>
      <c r="G55" s="100" t="s">
        <v>36</v>
      </c>
      <c r="H55" s="100" t="s">
        <v>36</v>
      </c>
      <c r="I55" s="100" t="s">
        <v>36</v>
      </c>
      <c r="J55" s="100" t="s">
        <v>36</v>
      </c>
      <c r="K55" s="101">
        <f>SUMIF(K35:K54,"&gt;0",K35:K54)</f>
        <v>440.43264000000005</v>
      </c>
    </row>
  </sheetData>
  <sheetProtection password="C763" sheet="1" objects="1" scenarios="1" formatCells="0" formatRows="0"/>
  <mergeCells count="6">
    <mergeCell ref="G4:P4"/>
    <mergeCell ref="B35:B55"/>
    <mergeCell ref="B8:B28"/>
    <mergeCell ref="G31:J31"/>
    <mergeCell ref="C4:E4"/>
    <mergeCell ref="C31:E31"/>
  </mergeCells>
  <phoneticPr fontId="3"/>
  <dataValidations count="1">
    <dataValidation type="list" allowBlank="1" showInputMessage="1" showErrorMessage="1" sqref="P8:P27">
      <formula1>$S$8:$S$10</formula1>
    </dataValidation>
  </dataValidations>
  <printOptions verticalCentered="1"/>
  <pageMargins left="0.70866141732283472" right="0.70866141732283472" top="0.74803149606299213" bottom="0.74803149606299213" header="0.31496062992125984"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AM3_MPS(input)</vt:lpstr>
      <vt:lpstr>AM3_MPS(input_separate)</vt:lpstr>
      <vt:lpstr>AM3_MPS(calc_process)</vt:lpstr>
      <vt:lpstr>AM3_MSS</vt:lpstr>
      <vt:lpstr>AM3_MRS(input)</vt:lpstr>
      <vt:lpstr>AM3_MRS(input_separate)</vt:lpstr>
      <vt:lpstr>AM3_MRS(calc_process)</vt:lpstr>
      <vt:lpstr>AM6_MPS(input)</vt:lpstr>
      <vt:lpstr>AM6_MPS(input_separate)</vt:lpstr>
      <vt:lpstr>AM6_MPS(calc_process)</vt:lpstr>
      <vt:lpstr>AM6_MSS</vt:lpstr>
      <vt:lpstr>AM6_MRS(input)</vt:lpstr>
      <vt:lpstr>AM6_MRS(input_separate)</vt:lpstr>
      <vt:lpstr>AM6_MRS(calc_process)</vt:lpstr>
      <vt:lpstr>COP</vt:lpstr>
      <vt:lpstr>'AM3_MPS(calc_process)'!Print_Area</vt:lpstr>
      <vt:lpstr>'AM3_MPS(input)'!Print_Area</vt:lpstr>
      <vt:lpstr>'AM3_MRS(calc_process)'!Print_Area</vt:lpstr>
      <vt:lpstr>'AM3_MRS(input)'!Print_Area</vt:lpstr>
      <vt:lpstr>'AM6_MPS(input)'!Print_Area</vt:lpstr>
      <vt:lpstr>'AM6_MRS(input)'!Print_Area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2018-02-17T10:22:19Z</cp:lastPrinted>
  <dcterms:created xsi:type="dcterms:W3CDTF">2016-01-26T02:23:56Z</dcterms:created>
  <dcterms:modified xsi:type="dcterms:W3CDTF">2018-04-23T01:56:10Z</dcterms:modified>
</cp:coreProperties>
</file>