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toshiki-tsutsui\Downloads\4_public_inputs_辺見確認済\4_public_inputs_辺見確認済\"/>
    </mc:Choice>
  </mc:AlternateContent>
  <xr:revisionPtr revIDLastSave="0" documentId="13_ncr:1_{8401E560-9CEF-405F-B428-4C5DF8131040}" xr6:coauthVersionLast="47" xr6:coauthVersionMax="47" xr10:uidLastSave="{00000000-0000-0000-0000-000000000000}"/>
  <bookViews>
    <workbookView xWindow="28680" yWindow="-120" windowWidth="29040" windowHeight="15990" tabRatio="587" xr2:uid="{00000000-000D-0000-FFFF-FFFF00000000}"/>
  </bookViews>
  <sheets>
    <sheet name="PMS(input)" sheetId="1" r:id="rId1"/>
    <sheet name="PMS(input_separate)" sheetId="2" r:id="rId2"/>
    <sheet name="PMS(calc_process)" sheetId="3" r:id="rId3"/>
  </sheets>
  <definedNames>
    <definedName name="_xlnm.Print_Area" localSheetId="2">'PMS(calc_process)'!$A$1:$I$27</definedName>
    <definedName name="_xlnm.Print_Area" localSheetId="0">'PMS(input)'!$A$1:$K$44</definedName>
    <definedName name="_xlnm.Print_Area" localSheetId="1">'PMS(input_separate)'!$A$1:$AC$24</definedName>
    <definedName name="Z_44A2BFC1_4C82_4C8E_BF7F_0A90601B27BA_.wvu.PrintArea" localSheetId="2" hidden="1">'PMS(calc_process)'!$A$1:$I$27</definedName>
    <definedName name="Z_44A2BFC1_4C82_4C8E_BF7F_0A90601B27BA_.wvu.PrintArea" localSheetId="0" hidden="1">'PMS(input)'!$B$1:$K$44</definedName>
    <definedName name="Z_44A2BFC1_4C82_4C8E_BF7F_0A90601B27BA_.wvu.PrintArea" localSheetId="1" hidden="1">'PMS(input_separate)'!$A$1:$AA$24</definedName>
    <definedName name="Z_A6D69E71_0155_4DA9_9011_8E5D7C1C8238_.wvu.PrintArea" localSheetId="2" hidden="1">'PMS(calc_process)'!$A$1:$I$27</definedName>
    <definedName name="Z_A6D69E71_0155_4DA9_9011_8E5D7C1C8238_.wvu.PrintArea" localSheetId="0" hidden="1">'PMS(input)'!$A$1:$K$44</definedName>
    <definedName name="Z_A6D69E71_0155_4DA9_9011_8E5D7C1C8238_.wvu.PrintArea" localSheetId="1" hidden="1">'PMS(input_separate)'!$A$1:$AA$24</definedName>
  </definedNames>
  <calcPr calcId="191028"/>
  <customWorkbookViews>
    <customWorkbookView name="MURC - 個人用ビュー" guid="{A6D69E71-0155-4DA9-9011-8E5D7C1C8238}" mergeInterval="0" personalView="1" maximized="1" xWindow="-2568" yWindow="-1" windowWidth="2576" windowHeight="1426" tabRatio="587" activeSheetId="2"/>
    <customWorkbookView name="ADMIN - Personal View" guid="{44A2BFC1-4C82-4C8E-BF7F-0A90601B27BA}" mergeInterval="0" personalView="1" maximized="1" xWindow="-8" yWindow="-8" windowWidth="1936" windowHeight="1048" tabRatio="587"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2" l="1"/>
  <c r="S12" i="2"/>
  <c r="S11" i="2"/>
  <c r="X14" i="2" l="1"/>
  <c r="R15" i="2"/>
  <c r="R16" i="2"/>
  <c r="R17" i="2"/>
  <c r="R18" i="2"/>
  <c r="R19" i="2"/>
  <c r="R20" i="2"/>
  <c r="R21" i="2"/>
  <c r="R22" i="2"/>
  <c r="R23" i="2"/>
  <c r="R14" i="2"/>
  <c r="T23" i="2" l="1"/>
  <c r="T22" i="2"/>
  <c r="T21" i="2"/>
  <c r="T20" i="2"/>
  <c r="T19" i="2"/>
  <c r="T18" i="2"/>
  <c r="T17" i="2"/>
  <c r="T16" i="2"/>
  <c r="T15" i="2"/>
  <c r="T14" i="2"/>
  <c r="H15" i="2" l="1"/>
  <c r="H16" i="2"/>
  <c r="H17" i="2"/>
  <c r="H18" i="2"/>
  <c r="H19" i="2"/>
  <c r="H20" i="2"/>
  <c r="H21" i="2"/>
  <c r="H22" i="2"/>
  <c r="H23" i="2"/>
  <c r="H14" i="2"/>
  <c r="G15" i="2"/>
  <c r="G16" i="2"/>
  <c r="G17" i="2"/>
  <c r="G18" i="2"/>
  <c r="G19" i="2"/>
  <c r="G20" i="2"/>
  <c r="G21" i="2"/>
  <c r="G22" i="2"/>
  <c r="G23" i="2"/>
  <c r="G14" i="2"/>
  <c r="F15" i="2"/>
  <c r="F16" i="2"/>
  <c r="F17" i="2"/>
  <c r="F18" i="2"/>
  <c r="F19" i="2"/>
  <c r="F20" i="2"/>
  <c r="F21" i="2"/>
  <c r="F22" i="2"/>
  <c r="F23" i="2"/>
  <c r="F14" i="2"/>
  <c r="E15" i="2"/>
  <c r="E16" i="2"/>
  <c r="E17" i="2"/>
  <c r="E18" i="2"/>
  <c r="E19" i="2"/>
  <c r="E20" i="2"/>
  <c r="E21" i="2"/>
  <c r="E22" i="2"/>
  <c r="E23" i="2"/>
  <c r="E14" i="2"/>
  <c r="V14" i="2" l="1"/>
  <c r="J15" i="2" l="1"/>
  <c r="J16" i="2"/>
  <c r="J17" i="2"/>
  <c r="J18" i="2"/>
  <c r="J19" i="2"/>
  <c r="J20" i="2"/>
  <c r="J21" i="2"/>
  <c r="J22" i="2"/>
  <c r="J23" i="2"/>
  <c r="J14" i="2"/>
  <c r="X21" i="2" l="1"/>
  <c r="X17" i="2"/>
  <c r="W18" i="2"/>
  <c r="X16" i="2"/>
  <c r="W19" i="2"/>
  <c r="W17" i="2"/>
  <c r="X23" i="2"/>
  <c r="W14" i="2"/>
  <c r="W22" i="2"/>
  <c r="W23" i="2"/>
  <c r="X15" i="2"/>
  <c r="W16" i="2"/>
  <c r="W15" i="2"/>
  <c r="X22" i="2"/>
  <c r="X20" i="2"/>
  <c r="W21" i="2"/>
  <c r="X19" i="2"/>
  <c r="W20" i="2"/>
  <c r="X18" i="2"/>
  <c r="V15" i="2"/>
  <c r="V16" i="2"/>
  <c r="V17" i="2"/>
  <c r="V18" i="2"/>
  <c r="V19" i="2"/>
  <c r="V20" i="2"/>
  <c r="V21" i="2"/>
  <c r="V22" i="2"/>
  <c r="V23" i="2"/>
  <c r="Z14" i="2" l="1"/>
  <c r="Z19" i="2"/>
  <c r="Z17" i="2"/>
  <c r="Z21" i="2"/>
  <c r="Z23" i="2"/>
  <c r="Z18" i="2"/>
  <c r="Z16" i="2"/>
  <c r="Z20" i="2"/>
  <c r="Z22" i="2"/>
  <c r="Z15" i="2"/>
  <c r="Z24" i="2" l="1"/>
  <c r="G18" i="3" s="1"/>
  <c r="Y21" i="2" l="1"/>
  <c r="AA21" i="2" s="1"/>
  <c r="Y18" i="2"/>
  <c r="AA18" i="2" s="1"/>
  <c r="Y23" i="2"/>
  <c r="AA23" i="2" s="1"/>
  <c r="Y20" i="2"/>
  <c r="AA20" i="2" s="1"/>
  <c r="Y19" i="2"/>
  <c r="AA19" i="2" s="1"/>
  <c r="Y16" i="2"/>
  <c r="AA16" i="2" s="1"/>
  <c r="Y17" i="2"/>
  <c r="AA17" i="2" s="1"/>
  <c r="Y15" i="2"/>
  <c r="AA15" i="2" s="1"/>
  <c r="Y14" i="2"/>
  <c r="Y22" i="2" l="1"/>
  <c r="AA22" i="2" s="1"/>
  <c r="AA14" i="2"/>
  <c r="I1" i="3"/>
  <c r="Y24" i="2" l="1"/>
  <c r="G15" i="3" s="1"/>
  <c r="G14" i="3" s="1"/>
  <c r="AA24" i="2"/>
  <c r="G6" i="3" s="1"/>
  <c r="G17" i="3"/>
  <c r="B39" i="1" l="1"/>
</calcChain>
</file>

<file path=xl/sharedStrings.xml><?xml version="1.0" encoding="utf-8"?>
<sst xmlns="http://schemas.openxmlformats.org/spreadsheetml/2006/main" count="346" uniqueCount="238">
  <si>
    <t>JCM_PH_F_PMS_ver01.0</t>
  </si>
  <si>
    <t xml:space="preserve">JCM Proposed Methodology Spreadsheet Form (Input Sheet) [Attachment to Proposed Methodology Form]  </t>
  </si>
  <si>
    <r>
      <t xml:space="preserve">Table 1: Parameters to be monitored </t>
    </r>
    <r>
      <rPr>
        <b/>
        <i/>
        <sz val="11"/>
        <color indexed="8"/>
        <rFont val="Arial"/>
        <family val="2"/>
      </rPr>
      <t>ex post</t>
    </r>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</si>
  <si>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</si>
  <si>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</si>
  <si>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</si>
  <si>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</si>
  <si>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</si>
  <si>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</si>
  <si>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</si>
  <si>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</si>
  <si>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</si>
  <si>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</si>
  <si>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</si>
  <si>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</si>
  <si>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</si>
  <si>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</si>
  <si>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</si>
  <si>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</si>
  <si>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</si>
  <si>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</si>
  <si>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</si>
  <si>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</si>
  <si>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</si>
  <si>
    <r>
      <t>P</t>
    </r>
    <r>
      <rPr>
        <i/>
        <vertAlign val="subscript"/>
        <sz val="11"/>
        <rFont val="Arial"/>
        <family val="2"/>
      </rPr>
      <t>p</t>
    </r>
  </si>
  <si>
    <r>
      <t xml:space="preserve">Population who consumes the purified water serviced by the project activity in the period </t>
    </r>
    <r>
      <rPr>
        <i/>
        <sz val="11"/>
        <rFont val="Arial"/>
        <family val="2"/>
      </rPr>
      <t>p</t>
    </r>
    <phoneticPr fontId="3"/>
  </si>
  <si>
    <t>-</t>
  </si>
  <si>
    <t>Number</t>
  </si>
  <si>
    <t>Option A/C</t>
  </si>
  <si>
    <t>Monitored data</t>
  </si>
  <si>
    <t>A survey is conducted annually to check the number of persons who consume the purified water supplied by functional project appliances</t>
  </si>
  <si>
    <t>Annually</t>
  </si>
  <si>
    <t>(2)</t>
  </si>
  <si>
    <r>
      <t>QPW</t>
    </r>
    <r>
      <rPr>
        <i/>
        <vertAlign val="subscript"/>
        <sz val="11"/>
        <rFont val="Arial"/>
        <family val="2"/>
      </rPr>
      <t>p</t>
    </r>
  </si>
  <si>
    <r>
      <t xml:space="preserve">Total quantity of water purified by the project during the period </t>
    </r>
    <r>
      <rPr>
        <i/>
        <sz val="11"/>
        <rFont val="Arial"/>
        <family val="2"/>
      </rPr>
      <t>p</t>
    </r>
    <r>
      <rPr>
        <sz val="11"/>
        <rFont val="Arial"/>
        <family val="2"/>
      </rPr>
      <t xml:space="preserve"> </t>
    </r>
  </si>
  <si>
    <t>-</t>
    <phoneticPr fontId="3"/>
  </si>
  <si>
    <t>Litres/p</t>
  </si>
  <si>
    <t>Option C</t>
  </si>
  <si>
    <r>
      <t xml:space="preserve">The quantity of purified water in the period </t>
    </r>
    <r>
      <rPr>
        <i/>
        <sz val="11"/>
        <rFont val="Arial"/>
        <family val="2"/>
      </rPr>
      <t>p</t>
    </r>
    <r>
      <rPr>
        <sz val="11"/>
        <rFont val="Arial"/>
        <family val="2"/>
      </rPr>
      <t xml:space="preserve"> is determined:
(a) For distributed appliances, as per the following options:
• Monitoring on continuous basis using flow meter(s) for a statistically valid sample of the distributed appliances, or
• Monitoring of a statistically valid sample of the distributed appliances during a period that is representative of the
monitoring period.
(b) For water kiosks, as per the following options:
• Monitoring on continuous basis using flow meter(s), or
• Monitoring on continuous basis using a standard vessel.
Alternatively, this parameter can be calculated, based on either Equation (2) or Equation (3) in the methodology </t>
    </r>
  </si>
  <si>
    <t xml:space="preserve">For (a) and (b), the sample size is determined as per the latest version of the “Standard: Sampling and surveys for CDM project activities and programme of activities” .
For projects implemented in water kiosks where the quantity of purified water is measured using a standard vessel, measures are implemented to ensure that there is no contamination of water during the measurement process
</t>
  </si>
  <si>
    <t>(3)</t>
  </si>
  <si>
    <t>m</t>
  </si>
  <si>
    <t>Fraction of functional appliances that are providing the safe drinking water</t>
  </si>
  <si>
    <t>Fraction</t>
  </si>
  <si>
    <t>This parameter is determined through checking all  appliances or a statistically representative sample of the
appliances to ensure the following conditions that: 
(a) they only use technologies that are meeting the SDW  technology standards as per criterion 4 in the methodology
(b) they are still operating or are replaced by an equivalent inservice appliance. The use of appliances shall be 
monitored through self-report measures  (survey data from respondents) as well as physical signs that are observable (e.g. wetness of the unit, water in storage receptacle, functionality of parts) as per “Objective measures of functionality and use of project appliances” described in the Appendix in AMS-III.AV. 
(c) they are delivering microbiologically safe drinking water. Appliances shall deliver treated water verified to be &lt;1 cfu / 100 ml E. coli, using methods for measurement with a lower detection limit (LDL) of 1 cfu E. coli per 100 ml sample.
Emission reductions cannot be claimed if over 10% of appliances in the project activity fail to meet the final water quality requirements</t>
  </si>
  <si>
    <t xml:space="preserve">A statistically valid sample of the appliances can be used to determine the parameter value, as per the relevant requirements for sampling in the "Standard for sampling and surveys for CDM project activities and programme of activities". 90% confidence interval and a 10% margin of error requirement are achieved for the sampled parameters
</t>
  </si>
  <si>
    <t>(4)</t>
  </si>
  <si>
    <t>t</t>
  </si>
  <si>
    <r>
      <t xml:space="preserve">Usage time during the period </t>
    </r>
    <r>
      <rPr>
        <i/>
        <sz val="11"/>
        <rFont val="Arial"/>
        <family val="2"/>
      </rPr>
      <t>p</t>
    </r>
    <phoneticPr fontId="3"/>
  </si>
  <si>
    <t>Hours/p</t>
  </si>
  <si>
    <t>Ex post monitoring survey to establish the usage time when the water purification device is functional</t>
  </si>
  <si>
    <t>A statistically valid sample can be used to determine parameter values, as per the relevant requirements for sampling in the "Standard for sampling and surveys for CDM project activities and programme of activities". 90% confidence interval and a 10% margin of error requirement are achieved for the sampled parameters</t>
  </si>
  <si>
    <t>(5)</t>
  </si>
  <si>
    <t>Check for SDW public distribution network</t>
  </si>
  <si>
    <t>Annual check if there is a public distribution network supplying SDW is installed</t>
  </si>
  <si>
    <t>Surveys (for example, this may be checked through a signed questionnaire/statement from relevant local authority/organizations based on laboratory testing or end-user surveys.)</t>
  </si>
  <si>
    <t>If SDW is made available through a public distribution network during the operational lifetime of project, the emission reductions pertaining to the households/buildings supplied by the public system cannot be claimed from that point onwards. This condition should be checked annually during the operational lifetime of project</t>
  </si>
  <si>
    <t>(6)</t>
  </si>
  <si>
    <t>Quality of safe drinking water</t>
  </si>
  <si>
    <t>The quality of the safe drinking water</t>
  </si>
  <si>
    <t>Option A</t>
  </si>
  <si>
    <t>The safe drinking water quality is monitored on sample basis 
at least once every two years (biennial)</t>
  </si>
  <si>
    <t>At least once every 2 years</t>
  </si>
  <si>
    <t>Emission reductions cannot be claimed if project activity fails to meet SDW standards as per criterion 4 in the methodology</t>
  </si>
  <si>
    <t>(7)</t>
  </si>
  <si>
    <r>
      <t>D</t>
    </r>
    <r>
      <rPr>
        <b/>
        <i/>
        <vertAlign val="subscript"/>
        <sz val="11"/>
        <rFont val="Arial"/>
        <family val="2"/>
      </rPr>
      <t>p</t>
    </r>
  </si>
  <si>
    <r>
      <t xml:space="preserve">Number of operating days during the period </t>
    </r>
    <r>
      <rPr>
        <i/>
        <sz val="11"/>
        <rFont val="Arial"/>
        <family val="2"/>
      </rPr>
      <t>p</t>
    </r>
  </si>
  <si>
    <t>days/p</t>
    <phoneticPr fontId="3"/>
  </si>
  <si>
    <r>
      <t xml:space="preserve">Decided based on starting date of project equipment operation in the period </t>
    </r>
    <r>
      <rPr>
        <i/>
        <sz val="11"/>
        <rFont val="Arial"/>
        <family val="2"/>
      </rPr>
      <t>p</t>
    </r>
  </si>
  <si>
    <t>(8)</t>
  </si>
  <si>
    <r>
      <t>FC</t>
    </r>
    <r>
      <rPr>
        <b/>
        <i/>
        <vertAlign val="subscript"/>
        <sz val="11"/>
        <rFont val="Arial"/>
        <family val="2"/>
      </rPr>
      <t>i,p</t>
    </r>
  </si>
  <si>
    <r>
      <t xml:space="preserve">The quantity of fuel type </t>
    </r>
    <r>
      <rPr>
        <i/>
        <sz val="11"/>
        <rFont val="Arial"/>
        <family val="2"/>
      </rPr>
      <t>i</t>
    </r>
    <r>
      <rPr>
        <sz val="11"/>
        <rFont val="Arial"/>
        <family val="2"/>
      </rPr>
      <t xml:space="preserve"> combusted during the period </t>
    </r>
    <r>
      <rPr>
        <i/>
        <sz val="11"/>
        <rFont val="Arial"/>
        <family val="2"/>
      </rPr>
      <t xml:space="preserve">p </t>
    </r>
  </si>
  <si>
    <t>mass or volume unit/p</t>
  </si>
  <si>
    <t>Onsite measurements</t>
  </si>
  <si>
    <t>- Use either mass or volume meters. In cases where fuel is supplied from small daily tanks, rulers can be used to determine mass or volume of the fuel consumed, with the following conditions: The ruler gauge must be part of the daily tank and calibrated at least once a year and have a book of control for recording the measurements (on a daily basis or per shift);
- Accessories such as transducers, sonar and piezoelectronic devices are accepted if they are properly calibrated with the ruler gauge and receiving a reasonable maintenance;
- In case of daily tanks with pre-heaters for heavy oil, the calibration will be made with the system at typical operational conditions</t>
  </si>
  <si>
    <t>Continuously</t>
  </si>
  <si>
    <t>(9)</t>
  </si>
  <si>
    <r>
      <t>EC</t>
    </r>
    <r>
      <rPr>
        <b/>
        <i/>
        <vertAlign val="subscript"/>
        <sz val="11"/>
        <rFont val="Arial"/>
        <family val="2"/>
      </rPr>
      <t>PJ,j,p</t>
    </r>
  </si>
  <si>
    <r>
      <t xml:space="preserve">Quantity of electricity consumed by the project electricity consumption source </t>
    </r>
    <r>
      <rPr>
        <i/>
        <sz val="11"/>
        <color rgb="FF000000"/>
        <rFont val="Arial"/>
        <family val="2"/>
      </rPr>
      <t>j</t>
    </r>
    <r>
      <rPr>
        <sz val="11"/>
        <color rgb="FF000000"/>
        <rFont val="Arial"/>
        <family val="2"/>
      </rPr>
      <t xml:space="preserve"> in the period </t>
    </r>
    <r>
      <rPr>
        <i/>
        <sz val="11"/>
        <color rgb="FF000000"/>
        <rFont val="Arial"/>
        <family val="2"/>
      </rPr>
      <t>p</t>
    </r>
    <r>
      <rPr>
        <sz val="11"/>
        <color rgb="FF000000"/>
        <rFont val="Arial"/>
        <family val="2"/>
      </rPr>
      <t xml:space="preserve"> (MWh/p)</t>
    </r>
  </si>
  <si>
    <t>MWh/p</t>
  </si>
  <si>
    <t xml:space="preserve">Direct measurement or calculated based on measurements from more than one electricity meters
</t>
  </si>
  <si>
    <t>Use electricity meters installed at the electricity consumption sources.</t>
  </si>
  <si>
    <t>Continuous measurement and at least monthly recording</t>
  </si>
  <si>
    <t>- In cases where electricity meters are regulated (e.g. the electricity is supplied by the electric grid), the electricity meter will be subject to regular maintenance and testing in accordance with the stipulation of the meter supplier and/or as per the requirements set by the grid operators or national requirements. The calibration of meters, including the frequency of calibration, should be done in accordance with national standards or requirements set by the meter supplier or requirements set by the grid operators. The accuracy class of the meters should be in accordance with the stipulation of the meter supplier and/or as per the requirements set by the grid operators or national requirements.
- In cases where electricity meters are not regulated (e.g. the electricity is supplied by captive power plants – Scenario B), the electricity meter will be subject to regular maintenance and testing in accordance with the stipulation of the meter supplier or national requirements. The calibration of meters, including the frequency of calibration, should be done in accordance with national standards or requirements set by the meter supplier. The accuracy class of the meters should be in accordance with the stipulation of the meter supplier or national requirements. If these standards are not available, and meter supplier does not specify, calibrate the meters every 3 years and use the meters with at least 0.5 accuracy class (e.g. a meter with 0.2 accuracy class is more accurate and thus it is accepted).</t>
  </si>
  <si>
    <r>
      <t xml:space="preserve">Table 2: Project-specific parameters to be fixed </t>
    </r>
    <r>
      <rPr>
        <b/>
        <i/>
        <sz val="11"/>
        <color indexed="8"/>
        <rFont val="Arial"/>
        <family val="2"/>
      </rPr>
      <t>ex ante</t>
    </r>
    <phoneticPr fontId="3"/>
  </si>
  <si>
    <r>
      <t>QPW</t>
    </r>
    <r>
      <rPr>
        <b/>
        <i/>
        <vertAlign val="subscript"/>
        <sz val="11"/>
        <rFont val="Arial"/>
        <family val="2"/>
      </rPr>
      <t>pp</t>
    </r>
  </si>
  <si>
    <t>Average volume of drinking water per person per day</t>
  </si>
  <si>
    <t>Litres</t>
  </si>
  <si>
    <t>Estimated through ex ante survey or official data, or peer reviewed literature or local expert opinion. Alternatively, a default value of 3 litres per person per day can be used. The maximum value of 5.5 litres per person per day are not to be exceeded</t>
    <phoneticPr fontId="3"/>
  </si>
  <si>
    <t>LS</t>
  </si>
  <si>
    <t>Life span of water treatment technologies</t>
  </si>
  <si>
    <t>Years</t>
  </si>
  <si>
    <t>Manufacturer’s specifications</t>
  </si>
  <si>
    <r>
      <t>In cases where the life span of the water treatment technologies is shorter than the period me</t>
    </r>
    <r>
      <rPr>
        <sz val="11"/>
        <color rgb="FFFF0000"/>
        <rFont val="Arial"/>
        <family val="2"/>
      </rPr>
      <t>n</t>
    </r>
    <r>
      <rPr>
        <sz val="11"/>
        <rFont val="Arial"/>
        <family val="2"/>
      </rPr>
      <t xml:space="preserve">tioned in the Bilateral Document, measures are in place to ensure that end users have access to replacement purification systems of comparable quality. </t>
    </r>
    <phoneticPr fontId="3"/>
  </si>
  <si>
    <r>
      <t>η</t>
    </r>
    <r>
      <rPr>
        <b/>
        <i/>
        <vertAlign val="subscript"/>
        <sz val="11"/>
        <rFont val="Arial"/>
        <family val="2"/>
      </rPr>
      <t>wb</t>
    </r>
  </si>
  <si>
    <t>Efficiency of the water boiling systems being replaced</t>
  </si>
  <si>
    <t>Project activity site
Use one of the options below:
(a) The efficiency of the water boiling system is established using representative sampling methods or based on referenced literature values (fraction), use weighted average values if more than one type of system is encountered;
(b) 0.10 default value may be optionally used if the replaced system or the system that would have been used is a three-stone fire or a conventional system for woody biomass lacking improved combustion air supply mechanism and flue gas ventilation system that is without a grate as well as a chimney; for the rest of the systems using woody biomass 0.2 default value may be optionally used;
(c) 0.5 default value may be used if the replaced system or the system that would have been used is a fossil fuel combusting system</t>
  </si>
  <si>
    <r>
      <t>BL</t>
    </r>
    <r>
      <rPr>
        <b/>
        <i/>
        <vertAlign val="subscript"/>
        <sz val="11"/>
        <rFont val="Arial"/>
        <family val="2"/>
      </rPr>
      <t xml:space="preserve">fuel,i </t>
    </r>
  </si>
  <si>
    <r>
      <t>Proportions of reference fuel type</t>
    </r>
    <r>
      <rPr>
        <i/>
        <sz val="11"/>
        <rFont val="Arial"/>
        <family val="2"/>
      </rPr>
      <t xml:space="preserve"> i</t>
    </r>
    <r>
      <rPr>
        <sz val="11"/>
        <rFont val="Arial"/>
        <family val="2"/>
      </rPr>
      <t xml:space="preserve"> (NRB and fossil fuel)</t>
    </r>
  </si>
  <si>
    <t>Estimated ex ante through a survey or official data or peer reviewed literature or local expert opinion</t>
  </si>
  <si>
    <r>
      <t>f</t>
    </r>
    <r>
      <rPr>
        <b/>
        <i/>
        <vertAlign val="subscript"/>
        <sz val="11"/>
        <rFont val="Arial"/>
        <family val="2"/>
      </rPr>
      <t>i</t>
    </r>
  </si>
  <si>
    <t>Fraction of non-renewable fuel type i</t>
  </si>
  <si>
    <r>
      <rPr>
        <b/>
        <i/>
        <sz val="11"/>
        <rFont val="Arial"/>
        <family val="2"/>
      </rPr>
      <t>EF</t>
    </r>
    <r>
      <rPr>
        <b/>
        <i/>
        <vertAlign val="subscript"/>
        <sz val="11"/>
        <rFont val="Arial"/>
        <family val="2"/>
      </rPr>
      <t>protected fossil fuel,i</t>
    </r>
  </si>
  <si>
    <r>
      <t xml:space="preserve">Emission factor of the fuel(s) type </t>
    </r>
    <r>
      <rPr>
        <i/>
        <sz val="11"/>
        <rFont val="Arial"/>
        <family val="2"/>
      </rPr>
      <t>i</t>
    </r>
    <r>
      <rPr>
        <sz val="11"/>
        <rFont val="Arial"/>
        <family val="2"/>
      </rPr>
      <t xml:space="preserve"> substituted </t>
    </r>
  </si>
  <si>
    <r>
      <t>tCO</t>
    </r>
    <r>
      <rPr>
        <vertAlign val="subscript"/>
        <sz val="11"/>
        <rFont val="Arial"/>
        <family val="2"/>
      </rPr>
      <t>2</t>
    </r>
    <r>
      <rPr>
        <sz val="11"/>
        <rFont val="Arial"/>
        <family val="2"/>
      </rPr>
      <t>e/TJ</t>
    </r>
  </si>
  <si>
    <r>
      <t>X</t>
    </r>
    <r>
      <rPr>
        <b/>
        <i/>
        <vertAlign val="subscript"/>
        <sz val="11"/>
        <rFont val="Arial"/>
        <family val="2"/>
      </rPr>
      <t>boil</t>
    </r>
  </si>
  <si>
    <t>Fraction of the population serviced by the project activity for which the common practice of water purification is or would have been water boiling</t>
  </si>
  <si>
    <t xml:space="preserve">Survey </t>
  </si>
  <si>
    <r>
      <t>q</t>
    </r>
    <r>
      <rPr>
        <b/>
        <i/>
        <vertAlign val="subscript"/>
        <sz val="11"/>
        <rFont val="Arial"/>
        <family val="2"/>
      </rPr>
      <t>i</t>
    </r>
  </si>
  <si>
    <t>Capacity of the water purification device provided by the manufacturer</t>
  </si>
  <si>
    <t>Litres/hour</t>
  </si>
  <si>
    <t>Manufacturer’s specification</t>
  </si>
  <si>
    <t>Based on the manufacturer's specifications</t>
  </si>
  <si>
    <t>Discount factor to account for potential use of biomass by non- project households/communities</t>
  </si>
  <si>
    <t>Based on page 09 of UNFCCC approved methodology AMS-III.AV version 08.0</t>
  </si>
  <si>
    <r>
      <t>COEF</t>
    </r>
    <r>
      <rPr>
        <b/>
        <i/>
        <vertAlign val="subscript"/>
        <sz val="11"/>
        <rFont val="Arial"/>
        <family val="2"/>
      </rPr>
      <t>i</t>
    </r>
  </si>
  <si>
    <r>
      <t>The CO</t>
    </r>
    <r>
      <rPr>
        <vertAlign val="subscript"/>
        <sz val="11"/>
        <rFont val="Arial"/>
        <family val="2"/>
      </rPr>
      <t>2</t>
    </r>
    <r>
      <rPr>
        <sz val="11"/>
        <rFont val="Arial"/>
        <family val="2"/>
      </rPr>
      <t xml:space="preserve"> emission coefficient of fuel type </t>
    </r>
    <r>
      <rPr>
        <i/>
        <sz val="11"/>
        <rFont val="Arial"/>
        <family val="2"/>
      </rPr>
      <t>i</t>
    </r>
  </si>
  <si>
    <r>
      <t>tCO</t>
    </r>
    <r>
      <rPr>
        <vertAlign val="subscript"/>
        <sz val="11"/>
        <rFont val="Arial"/>
        <family val="2"/>
      </rPr>
      <t>2</t>
    </r>
    <r>
      <rPr>
        <sz val="11"/>
        <rFont val="Arial"/>
        <family val="2"/>
      </rPr>
      <t>/mass or volume unit</t>
    </r>
    <phoneticPr fontId="3"/>
  </si>
  <si>
    <r>
      <t>The parameter is calculated using the latest version of the "CDM tool 03: Tool to calculate project or leakage CO</t>
    </r>
    <r>
      <rPr>
        <vertAlign val="subscript"/>
        <sz val="11"/>
        <rFont val="Arial"/>
        <family val="2"/>
      </rPr>
      <t>2</t>
    </r>
    <r>
      <rPr>
        <sz val="11"/>
        <rFont val="Arial"/>
        <family val="2"/>
      </rPr>
      <t xml:space="preserve"> emission from fossil fuel combustion"</t>
    </r>
  </si>
  <si>
    <r>
      <t>TDL</t>
    </r>
    <r>
      <rPr>
        <b/>
        <i/>
        <vertAlign val="subscript"/>
        <sz val="11"/>
        <rFont val="Arial"/>
        <family val="2"/>
      </rPr>
      <t>j</t>
    </r>
  </si>
  <si>
    <t>Average technical transmission and distribution losses for providing electricity to source j</t>
  </si>
  <si>
    <t>Applied the latest version of the “CDM Tool 05: Baseline, project and/or leakage emissions from electricity consumption and monitoring of electricity generation”, choose one value of the following case:
- In case of electricity consumption from off-grid captive power plants, assume TDLj = 0 as a simplification
- In case of electricity consumption from the grid or both the grid and captive power plant (s), use as default values of 20%</t>
  </si>
  <si>
    <r>
      <t>EF</t>
    </r>
    <r>
      <rPr>
        <b/>
        <i/>
        <vertAlign val="subscript"/>
        <sz val="11"/>
        <rFont val="Arial"/>
        <family val="2"/>
      </rPr>
      <t>EF,j</t>
    </r>
  </si>
  <si>
    <r>
      <t>Emission factor for electricity generation for source</t>
    </r>
    <r>
      <rPr>
        <i/>
        <sz val="11"/>
        <rFont val="Arial"/>
        <family val="2"/>
      </rPr>
      <t xml:space="preserve"> j</t>
    </r>
  </si>
  <si>
    <r>
      <t>tCO</t>
    </r>
    <r>
      <rPr>
        <vertAlign val="subscript"/>
        <sz val="11"/>
        <rFont val="Arial"/>
        <family val="2"/>
      </rPr>
      <t>2</t>
    </r>
    <r>
      <rPr>
        <sz val="11"/>
        <rFont val="Arial"/>
        <family val="2"/>
      </rPr>
      <t xml:space="preserve">/MWh </t>
    </r>
    <phoneticPr fontId="3"/>
  </si>
  <si>
    <t>Use grid electricity emission factor report</t>
    <phoneticPr fontId="3"/>
  </si>
  <si>
    <t>WH</t>
  </si>
  <si>
    <t xml:space="preserve">Specific heat of water </t>
  </si>
  <si>
    <t>kJ/L°C</t>
  </si>
  <si>
    <t>Applied the CDM Methodology AMS-III.AV</t>
  </si>
  <si>
    <r>
      <t>T</t>
    </r>
    <r>
      <rPr>
        <b/>
        <vertAlign val="subscript"/>
        <sz val="14"/>
        <rFont val="Arial"/>
        <family val="2"/>
      </rPr>
      <t>f</t>
    </r>
  </si>
  <si>
    <t xml:space="preserve">Final temperature </t>
  </si>
  <si>
    <t>°C</t>
  </si>
  <si>
    <t>Boiling point of water at standard conditions</t>
  </si>
  <si>
    <r>
      <t>T</t>
    </r>
    <r>
      <rPr>
        <b/>
        <vertAlign val="subscript"/>
        <sz val="14"/>
        <rFont val="Arial"/>
        <family val="2"/>
      </rPr>
      <t>i</t>
    </r>
  </si>
  <si>
    <t xml:space="preserve">Initial temperature of water </t>
  </si>
  <si>
    <t>Ambient temperature data must be from globally accepted data sources, for example data published by the National Aeronautics and Space Administration (NASA) or the National Renewable Energy Laboratory (NREL). Data can be used only if they are for a location that can be demonstrated to be representative of the project location</t>
  </si>
  <si>
    <t>WHE</t>
  </si>
  <si>
    <t xml:space="preserve">Latent heat of water evaporation </t>
  </si>
  <si>
    <t>kJ/L</t>
  </si>
  <si>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</si>
  <si>
    <r>
      <t>CO</t>
    </r>
    <r>
      <rPr>
        <b/>
        <vertAlign val="subscript"/>
        <sz val="11"/>
        <color indexed="9"/>
        <rFont val="Arial"/>
        <family val="2"/>
      </rPr>
      <t>2</t>
    </r>
    <r>
      <rPr>
        <b/>
        <sz val="11"/>
        <color indexed="9"/>
        <rFont val="Arial"/>
        <family val="2"/>
      </rPr>
      <t xml:space="preserve"> emission reductions</t>
    </r>
  </si>
  <si>
    <r>
      <t>tCO</t>
    </r>
    <r>
      <rPr>
        <vertAlign val="subscript"/>
        <sz val="11"/>
        <color indexed="8"/>
        <rFont val="Arial"/>
        <family val="2"/>
      </rPr>
      <t>2</t>
    </r>
    <r>
      <rPr>
        <sz val="11"/>
        <color indexed="8"/>
        <rFont val="Arial"/>
        <family val="2"/>
      </rPr>
      <t>/year</t>
    </r>
    <phoneticPr fontId="3"/>
  </si>
  <si>
    <t>[Monitoring option]</t>
    <phoneticPr fontId="3"/>
  </si>
  <si>
    <t>Option A</t>
    <phoneticPr fontId="3"/>
  </si>
  <si>
    <t>Based on public data which is measured by entities other than the project participants (Data used: publicly recognized data such as statistical data and specifications)</t>
  </si>
  <si>
    <t>Option B</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</si>
  <si>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</si>
  <si>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</si>
  <si>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</si>
  <si>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r>
      <t xml:space="preserve">JCM Proposed Methodology Spreadsheet Form (Input Separate Sheet) </t>
    </r>
    <r>
      <rPr>
        <b/>
        <sz val="12"/>
        <color indexed="9"/>
        <rFont val="Arial"/>
        <family val="2"/>
      </rPr>
      <t xml:space="preserve">[Attachment to Proposed Methodology Form]  </t>
    </r>
    <phoneticPr fontId="3"/>
  </si>
  <si>
    <r>
      <t>Table 1: Option for QPW</t>
    </r>
    <r>
      <rPr>
        <b/>
        <i/>
        <vertAlign val="subscript"/>
        <sz val="11"/>
        <rFont val="Arial"/>
        <family val="2"/>
      </rPr>
      <t>p</t>
    </r>
  </si>
  <si>
    <t>Parameter</t>
  </si>
  <si>
    <t>Option</t>
  </si>
  <si>
    <t>The value of QPWp if Option 1 is selected</t>
  </si>
  <si>
    <r>
      <t>QPW</t>
    </r>
    <r>
      <rPr>
        <i/>
        <vertAlign val="subscript"/>
        <sz val="11"/>
        <color indexed="8"/>
        <rFont val="Arial"/>
        <family val="2"/>
      </rPr>
      <t>p</t>
    </r>
  </si>
  <si>
    <t>Option 2.2</t>
  </si>
  <si>
    <t>Table 2: Calculation of  Emissions Reductions</t>
  </si>
  <si>
    <r>
      <t xml:space="preserve">Parameters to be fixed </t>
    </r>
    <r>
      <rPr>
        <b/>
        <i/>
        <sz val="14"/>
        <color indexed="9"/>
        <rFont val="Arial"/>
        <family val="2"/>
      </rPr>
      <t>ex ante</t>
    </r>
  </si>
  <si>
    <t>Parameters to be monitored ex post</t>
  </si>
  <si>
    <t>Calculation</t>
  </si>
  <si>
    <t>Estimation of emission reductions</t>
  </si>
  <si>
    <t>Parameters</t>
    <phoneticPr fontId="17"/>
  </si>
  <si>
    <r>
      <t>η</t>
    </r>
    <r>
      <rPr>
        <b/>
        <vertAlign val="subscript"/>
        <sz val="14"/>
        <rFont val="Arial"/>
        <family val="2"/>
      </rPr>
      <t>wb</t>
    </r>
    <phoneticPr fontId="3"/>
  </si>
  <si>
    <r>
      <t>BL</t>
    </r>
    <r>
      <rPr>
        <b/>
        <vertAlign val="subscript"/>
        <sz val="14"/>
        <rFont val="Arial"/>
        <family val="2"/>
      </rPr>
      <t xml:space="preserve">fuel,i </t>
    </r>
  </si>
  <si>
    <t>𝒇i</t>
  </si>
  <si>
    <r>
      <t>X</t>
    </r>
    <r>
      <rPr>
        <b/>
        <vertAlign val="subscript"/>
        <sz val="14"/>
        <rFont val="Arial"/>
        <family val="2"/>
      </rPr>
      <t>boil</t>
    </r>
  </si>
  <si>
    <r>
      <rPr>
        <b/>
        <sz val="14"/>
        <rFont val="Arial"/>
        <family val="2"/>
      </rPr>
      <t>EF</t>
    </r>
    <r>
      <rPr>
        <b/>
        <vertAlign val="subscript"/>
        <sz val="14"/>
        <rFont val="Arial"/>
        <family val="2"/>
      </rPr>
      <t>protected fossil fuel,i</t>
    </r>
  </si>
  <si>
    <r>
      <t>COEF</t>
    </r>
    <r>
      <rPr>
        <b/>
        <i/>
        <vertAlign val="subscript"/>
        <sz val="14"/>
        <rFont val="Arial"/>
        <family val="2"/>
      </rPr>
      <t>i</t>
    </r>
  </si>
  <si>
    <r>
      <t>EF</t>
    </r>
    <r>
      <rPr>
        <b/>
        <i/>
        <vertAlign val="subscript"/>
        <sz val="14"/>
        <rFont val="Arial"/>
        <family val="2"/>
      </rPr>
      <t>EF,j</t>
    </r>
  </si>
  <si>
    <r>
      <t>TDL</t>
    </r>
    <r>
      <rPr>
        <b/>
        <i/>
        <vertAlign val="subscript"/>
        <sz val="14"/>
        <rFont val="Arial"/>
        <family val="2"/>
      </rPr>
      <t>j</t>
    </r>
  </si>
  <si>
    <r>
      <t>D</t>
    </r>
    <r>
      <rPr>
        <b/>
        <vertAlign val="subscript"/>
        <sz val="14"/>
        <rFont val="Arial"/>
        <family val="2"/>
      </rPr>
      <t>p</t>
    </r>
    <phoneticPr fontId="17"/>
  </si>
  <si>
    <r>
      <t>EC</t>
    </r>
    <r>
      <rPr>
        <b/>
        <i/>
        <vertAlign val="subscript"/>
        <sz val="14"/>
        <rFont val="Arial"/>
        <family val="2"/>
      </rPr>
      <t>PJ,j,p</t>
    </r>
  </si>
  <si>
    <r>
      <t>QPW</t>
    </r>
    <r>
      <rPr>
        <b/>
        <i/>
        <vertAlign val="subscript"/>
        <sz val="14"/>
        <rFont val="Arial"/>
        <family val="2"/>
      </rPr>
      <t>p</t>
    </r>
  </si>
  <si>
    <r>
      <t>FC</t>
    </r>
    <r>
      <rPr>
        <b/>
        <i/>
        <vertAlign val="subscript"/>
        <sz val="14"/>
        <rFont val="Arial"/>
        <family val="2"/>
      </rPr>
      <t>i,p</t>
    </r>
  </si>
  <si>
    <t>SEC</t>
  </si>
  <si>
    <r>
      <t>PE</t>
    </r>
    <r>
      <rPr>
        <i/>
        <vertAlign val="subscript"/>
        <sz val="14"/>
        <rFont val="Arial"/>
        <family val="2"/>
      </rPr>
      <t>FF,p</t>
    </r>
  </si>
  <si>
    <r>
      <t>PE</t>
    </r>
    <r>
      <rPr>
        <b/>
        <i/>
        <vertAlign val="subscript"/>
        <sz val="14"/>
        <rFont val="Arial"/>
        <family val="2"/>
      </rPr>
      <t>EC,p</t>
    </r>
  </si>
  <si>
    <r>
      <t>RE</t>
    </r>
    <r>
      <rPr>
        <b/>
        <i/>
        <vertAlign val="subscript"/>
        <sz val="14"/>
        <rFont val="Arial"/>
        <family val="2"/>
      </rPr>
      <t>p</t>
    </r>
  </si>
  <si>
    <r>
      <t>PE</t>
    </r>
    <r>
      <rPr>
        <b/>
        <i/>
        <vertAlign val="subscript"/>
        <sz val="14"/>
        <rFont val="Arial"/>
        <family val="2"/>
      </rPr>
      <t>p</t>
    </r>
  </si>
  <si>
    <r>
      <t>ER</t>
    </r>
    <r>
      <rPr>
        <b/>
        <i/>
        <vertAlign val="subscript"/>
        <sz val="14"/>
        <rFont val="Arial"/>
        <family val="2"/>
      </rPr>
      <t>p</t>
    </r>
  </si>
  <si>
    <t>Description of data</t>
    <phoneticPr fontId="17"/>
  </si>
  <si>
    <r>
      <t xml:space="preserve">Proportions of reference fuel type </t>
    </r>
    <r>
      <rPr>
        <i/>
        <sz val="14"/>
        <rFont val="Arial"/>
        <family val="2"/>
      </rPr>
      <t>i</t>
    </r>
    <r>
      <rPr>
        <sz val="14"/>
        <rFont val="Arial"/>
        <family val="2"/>
      </rPr>
      <t xml:space="preserve"> (NRB and fossil fuel)</t>
    </r>
  </si>
  <si>
    <r>
      <t>Fraction of non-renewable fuel type</t>
    </r>
    <r>
      <rPr>
        <i/>
        <sz val="14"/>
        <rFont val="Arial"/>
        <family val="2"/>
      </rPr>
      <t xml:space="preserve"> i</t>
    </r>
  </si>
  <si>
    <t>Fraction of the population served by the project activity for which the common practice of water treatment is or have been water boiling</t>
  </si>
  <si>
    <r>
      <t xml:space="preserve">Emission factor of the fuel(s) type </t>
    </r>
    <r>
      <rPr>
        <i/>
        <sz val="14"/>
        <rFont val="Arial"/>
        <family val="2"/>
      </rPr>
      <t xml:space="preserve">i </t>
    </r>
    <r>
      <rPr>
        <sz val="14"/>
        <rFont val="Arial"/>
        <family val="2"/>
      </rPr>
      <t xml:space="preserve">substituted </t>
    </r>
  </si>
  <si>
    <r>
      <t>the CO</t>
    </r>
    <r>
      <rPr>
        <vertAlign val="subscript"/>
        <sz val="14"/>
        <rFont val="Arial"/>
        <family val="2"/>
      </rPr>
      <t>2</t>
    </r>
    <r>
      <rPr>
        <sz val="14"/>
        <rFont val="Arial"/>
        <family val="2"/>
      </rPr>
      <t xml:space="preserve"> emission coefficient of fuel type </t>
    </r>
    <r>
      <rPr>
        <i/>
        <sz val="14"/>
        <rFont val="Arial"/>
        <family val="2"/>
      </rPr>
      <t>i</t>
    </r>
    <r>
      <rPr>
        <sz val="14"/>
        <rFont val="Arial"/>
        <family val="2"/>
      </rPr>
      <t/>
    </r>
  </si>
  <si>
    <r>
      <t xml:space="preserve">Emission factor for electricity generation for source </t>
    </r>
    <r>
      <rPr>
        <i/>
        <sz val="14"/>
        <rFont val="Arial"/>
        <family val="2"/>
      </rPr>
      <t>j</t>
    </r>
    <r>
      <rPr>
        <sz val="14"/>
        <rFont val="Arial"/>
        <family val="2"/>
      </rPr>
      <t/>
    </r>
  </si>
  <si>
    <r>
      <t xml:space="preserve">Average technical transmission and distribution losses for providing electricity to source </t>
    </r>
    <r>
      <rPr>
        <i/>
        <sz val="14"/>
        <rFont val="Arial"/>
        <family val="2"/>
      </rPr>
      <t>j</t>
    </r>
    <r>
      <rPr>
        <sz val="14"/>
        <rFont val="Arial"/>
        <family val="2"/>
      </rPr>
      <t/>
    </r>
  </si>
  <si>
    <r>
      <t xml:space="preserve">Number of operating days in the period </t>
    </r>
    <r>
      <rPr>
        <i/>
        <sz val="14"/>
        <rFont val="Arial"/>
        <family val="2"/>
      </rPr>
      <t>p</t>
    </r>
  </si>
  <si>
    <r>
      <t>Quantity of electricity consumed by the project electricity consumption source</t>
    </r>
    <r>
      <rPr>
        <i/>
        <sz val="14"/>
        <rFont val="Arial"/>
        <family val="2"/>
      </rPr>
      <t xml:space="preserve"> j </t>
    </r>
    <r>
      <rPr>
        <sz val="14"/>
        <rFont val="Arial"/>
        <family val="2"/>
      </rPr>
      <t>in the period</t>
    </r>
    <r>
      <rPr>
        <i/>
        <sz val="14"/>
        <rFont val="Arial"/>
        <family val="2"/>
      </rPr>
      <t xml:space="preserve"> p</t>
    </r>
  </si>
  <si>
    <r>
      <t xml:space="preserve">Quantity of purified water  in the period </t>
    </r>
    <r>
      <rPr>
        <i/>
        <sz val="14"/>
        <rFont val="Arial"/>
        <family val="2"/>
      </rPr>
      <t>p</t>
    </r>
  </si>
  <si>
    <r>
      <t>The quantity of fuel type</t>
    </r>
    <r>
      <rPr>
        <i/>
        <sz val="14"/>
        <rFont val="Arial"/>
        <family val="2"/>
      </rPr>
      <t xml:space="preserve"> i </t>
    </r>
    <r>
      <rPr>
        <sz val="14"/>
        <rFont val="Arial"/>
        <family val="2"/>
      </rPr>
      <t xml:space="preserve">combusted during the period </t>
    </r>
    <r>
      <rPr>
        <i/>
        <sz val="14"/>
        <rFont val="Arial"/>
        <family val="2"/>
      </rPr>
      <t>p</t>
    </r>
    <phoneticPr fontId="17"/>
  </si>
  <si>
    <t>Specific energy consumption required to boiled one liter of water</t>
  </si>
  <si>
    <r>
      <t>Emissions from fossil fuel combustion. CO</t>
    </r>
    <r>
      <rPr>
        <vertAlign val="subscript"/>
        <sz val="14"/>
        <rFont val="Arial"/>
        <family val="2"/>
      </rPr>
      <t>2</t>
    </r>
    <r>
      <rPr>
        <sz val="14"/>
        <rFont val="Arial"/>
        <family val="2"/>
      </rPr>
      <t xml:space="preserve"> emissions from fossil fuel combustion in process are calculated based on the quantity of fuels combusted and the CO</t>
    </r>
    <r>
      <rPr>
        <vertAlign val="subscript"/>
        <sz val="14"/>
        <rFont val="Arial"/>
        <family val="2"/>
      </rPr>
      <t>2</t>
    </r>
    <r>
      <rPr>
        <sz val="14"/>
        <rFont val="Arial"/>
        <family val="2"/>
      </rPr>
      <t xml:space="preserve"> emission coefficient of those fuels in the period </t>
    </r>
    <r>
      <rPr>
        <i/>
        <sz val="14"/>
        <rFont val="Arial"/>
        <family val="2"/>
      </rPr>
      <t>p</t>
    </r>
  </si>
  <si>
    <r>
      <t xml:space="preserve">Emissions from electricity consumption in the period </t>
    </r>
    <r>
      <rPr>
        <i/>
        <sz val="14"/>
        <rFont val="Arial"/>
        <family val="2"/>
      </rPr>
      <t>p</t>
    </r>
  </si>
  <si>
    <r>
      <t xml:space="preserve">Reference emissions during the period </t>
    </r>
    <r>
      <rPr>
        <i/>
        <sz val="14"/>
        <rFont val="Arial"/>
        <family val="2"/>
      </rPr>
      <t>p</t>
    </r>
  </si>
  <si>
    <r>
      <t xml:space="preserve">Project emissions during the period </t>
    </r>
    <r>
      <rPr>
        <i/>
        <sz val="14"/>
        <rFont val="Arial"/>
        <family val="2"/>
      </rPr>
      <t>p</t>
    </r>
  </si>
  <si>
    <r>
      <t>Emission reductions during the period</t>
    </r>
    <r>
      <rPr>
        <i/>
        <sz val="14"/>
        <rFont val="Arial"/>
        <family val="2"/>
      </rPr>
      <t xml:space="preserve"> p</t>
    </r>
  </si>
  <si>
    <t>Units</t>
    <phoneticPr fontId="17"/>
  </si>
  <si>
    <t>Year</t>
  </si>
  <si>
    <r>
      <t>tCO</t>
    </r>
    <r>
      <rPr>
        <vertAlign val="subscript"/>
        <sz val="14"/>
        <rFont val="Arial"/>
        <family val="2"/>
      </rPr>
      <t>2</t>
    </r>
    <r>
      <rPr>
        <sz val="14"/>
        <rFont val="Arial"/>
        <family val="2"/>
      </rPr>
      <t>e/TJ</t>
    </r>
  </si>
  <si>
    <r>
      <t>tCO</t>
    </r>
    <r>
      <rPr>
        <vertAlign val="subscript"/>
        <sz val="14"/>
        <rFont val="Arial"/>
        <family val="2"/>
      </rPr>
      <t>2</t>
    </r>
    <r>
      <rPr>
        <sz val="14"/>
        <rFont val="Arial"/>
        <family val="2"/>
      </rPr>
      <t>/mass or volume unit</t>
    </r>
  </si>
  <si>
    <r>
      <t>tCO</t>
    </r>
    <r>
      <rPr>
        <vertAlign val="subscript"/>
        <sz val="14"/>
        <rFont val="Arial"/>
        <family val="2"/>
      </rPr>
      <t>2</t>
    </r>
    <r>
      <rPr>
        <sz val="14"/>
        <rFont val="Arial"/>
        <family val="2"/>
      </rPr>
      <t>/MWh</t>
    </r>
  </si>
  <si>
    <t>days/p</t>
    <phoneticPr fontId="17"/>
  </si>
  <si>
    <t>mass or volume unit/period</t>
    <phoneticPr fontId="17"/>
  </si>
  <si>
    <r>
      <t>tCO</t>
    </r>
    <r>
      <rPr>
        <vertAlign val="subscript"/>
        <sz val="14"/>
        <rFont val="Arial"/>
        <family val="2"/>
      </rPr>
      <t>2</t>
    </r>
    <r>
      <rPr>
        <sz val="14"/>
        <rFont val="Arial"/>
        <family val="2"/>
      </rPr>
      <t>e/p</t>
    </r>
    <phoneticPr fontId="17"/>
  </si>
  <si>
    <t>Estimated values</t>
    <phoneticPr fontId="17"/>
  </si>
  <si>
    <t>Total</t>
    <phoneticPr fontId="17"/>
  </si>
  <si>
    <t>JCM Proposed Methodology Spreadsheet Form (Calculation Process Sheet)</t>
    <phoneticPr fontId="3"/>
  </si>
  <si>
    <t xml:space="preserve">[Attachment to Proposed Methodology Form]  </t>
    <phoneticPr fontId="3"/>
  </si>
  <si>
    <t>1. Calculations for emission reductions</t>
    <phoneticPr fontId="3"/>
  </si>
  <si>
    <t>Fuel type</t>
    <phoneticPr fontId="3"/>
  </si>
  <si>
    <t>Value</t>
    <phoneticPr fontId="3"/>
  </si>
  <si>
    <r>
      <t xml:space="preserve">Emission reductions during the period </t>
    </r>
    <r>
      <rPr>
        <i/>
        <sz val="11"/>
        <color indexed="8"/>
        <rFont val="Arial"/>
        <family val="2"/>
      </rPr>
      <t>p</t>
    </r>
  </si>
  <si>
    <r>
      <t>ER</t>
    </r>
    <r>
      <rPr>
        <i/>
        <sz val="11"/>
        <color indexed="8"/>
        <rFont val="Arial"/>
        <family val="2"/>
      </rPr>
      <t>p</t>
    </r>
  </si>
  <si>
    <t>2. Selected default values, etc.</t>
    <phoneticPr fontId="3"/>
  </si>
  <si>
    <t>3. Calculations for reference emissions</t>
    <phoneticPr fontId="3"/>
  </si>
  <si>
    <r>
      <t>Reference emissions during the period</t>
    </r>
    <r>
      <rPr>
        <i/>
        <sz val="11"/>
        <color indexed="8"/>
        <rFont val="Arial"/>
        <family val="2"/>
      </rPr>
      <t xml:space="preserve"> p</t>
    </r>
  </si>
  <si>
    <r>
      <t>RE</t>
    </r>
    <r>
      <rPr>
        <i/>
        <vertAlign val="subscript"/>
        <sz val="11"/>
        <color indexed="8"/>
        <rFont val="Arial"/>
        <family val="2"/>
      </rPr>
      <t>p</t>
    </r>
  </si>
  <si>
    <r>
      <t xml:space="preserve">Reference emissions during the period </t>
    </r>
    <r>
      <rPr>
        <i/>
        <sz val="11"/>
        <color indexed="8"/>
        <rFont val="Arial"/>
        <family val="2"/>
      </rPr>
      <t>p</t>
    </r>
  </si>
  <si>
    <t>4. Calculations of the project emissions</t>
    <phoneticPr fontId="3"/>
  </si>
  <si>
    <r>
      <t>Project emissions during the period</t>
    </r>
    <r>
      <rPr>
        <i/>
        <sz val="11"/>
        <color indexed="8"/>
        <rFont val="Arial"/>
        <family val="2"/>
      </rPr>
      <t xml:space="preserve"> p</t>
    </r>
  </si>
  <si>
    <r>
      <t>PE</t>
    </r>
    <r>
      <rPr>
        <i/>
        <vertAlign val="subscript"/>
        <sz val="11"/>
        <color indexed="8"/>
        <rFont val="Arial"/>
        <family val="2"/>
      </rPr>
      <t>p</t>
    </r>
  </si>
  <si>
    <t>[List of Default Values]</t>
    <phoneticPr fontId="3"/>
  </si>
  <si>
    <t>Specific heat of water</t>
  </si>
  <si>
    <r>
      <t xml:space="preserve">kJ/L </t>
    </r>
    <r>
      <rPr>
        <vertAlign val="superscript"/>
        <sz val="11"/>
        <color theme="1"/>
        <rFont val="Arial"/>
        <family val="2"/>
      </rPr>
      <t>o</t>
    </r>
    <r>
      <rPr>
        <sz val="11"/>
        <color theme="1"/>
        <rFont val="Arial"/>
        <family val="2"/>
      </rPr>
      <t>C</t>
    </r>
  </si>
  <si>
    <t>Final temperature (oC)</t>
  </si>
  <si>
    <r>
      <rPr>
        <vertAlign val="superscript"/>
        <sz val="11"/>
        <color theme="1"/>
        <rFont val="Arial"/>
        <family val="2"/>
      </rPr>
      <t>o</t>
    </r>
    <r>
      <rPr>
        <sz val="11"/>
        <color theme="1"/>
        <rFont val="Arial"/>
        <family val="2"/>
      </rPr>
      <t>C</t>
    </r>
  </si>
  <si>
    <t>Initial temperature of water</t>
  </si>
  <si>
    <t>Project activities where end users of the subsystems or measures are households/communities/small, faced with data gaps due to meter failure or other reasons unforeseen, may estimate the quantity of fuel, using one of the following options, provided the gap period does not exceed 30 consecutive days within six consecutive months:
- The purchased fuel/energy invoices/bills, where the purchased fuel can be identified specifically for the JCM project;
- The energy produced by the equipment, adjusted by efficiency. Efficiency of the equipment is determined using the ‘Methodological tool: Determining the baseline efficiency of thermal or electric energy generation systems’, and energy produced is measured directly or calculated based on operation hours;
- The highest value of the parameter for the same calendar period of the previous years;
- The fuel consumption of a representative sample of the first batch1 of project devices. It may be assumed that the fuel consumption measured in a representative sample of the first batch of project devices apply to all subsequent batches.</t>
    <phoneticPr fontId="3"/>
  </si>
  <si>
    <t>Monitored data</t>
    <phoneticPr fontId="3"/>
  </si>
  <si>
    <t>Fraction</t>
    <phoneticPr fontId="3"/>
  </si>
  <si>
    <t>Project activity site
- If the fuel displaced is NRB, the applied default value for the Philippines is 85.7 tCO2/TJ
- If the fuel displaced is fossil fuel, apply the emission factor of the fossil fuel</t>
    <phoneticPr fontId="3"/>
  </si>
  <si>
    <t>Project activity site
- The reference fuel is biomass, it is calculated by an independent third party or based on national data
- The reference fuel is fossil fuel, the value to be applied is 1</t>
    <phoneticPr fontId="3"/>
  </si>
  <si>
    <t>Fraction</t>
    <phoneticPr fontId="17"/>
  </si>
  <si>
    <r>
      <t>tCO</t>
    </r>
    <r>
      <rPr>
        <vertAlign val="subscript"/>
        <sz val="11"/>
        <rFont val="Arial"/>
        <family val="2"/>
      </rPr>
      <t>2</t>
    </r>
    <r>
      <rPr>
        <sz val="11"/>
        <rFont val="Arial"/>
        <family val="2"/>
      </rPr>
      <t>e/p</t>
    </r>
    <phoneticPr fontId="3"/>
  </si>
  <si>
    <t>Use a default value. The latent heat required to boil one litre of water for five minutes is assumed to be equivalent to latent heat for the evaporation of 1% of the water volume (WHO recommends a minimum duration of five minutes of water boiling)</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</si>
</sst>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_(* \(#,##0.00\);_(* &quot;-&quot;??_);_(@_)"/>
    <numFmt numFmtId="177" formatCode="#,##0.00_ ;[Red]\-#,##0.00\ "/>
    <numFmt numFmtId="178" formatCode="#,##0_ ;[Red]\-#,##0\ "/>
    <numFmt numFmtId="179" formatCode="0.000_ "/>
    <numFmt numFmtId="180" formatCode="0.00_ "/>
    <numFmt numFmtId="181" formatCode="_(* #,##0_);_(* \(#,##0\);_(* &quot;-&quot;??_);_(@_)"/>
    <numFmt numFmtId="182" formatCode="0_ "/>
    <numFmt numFmtId="183" formatCode="#,##0.00_);\(#,##0.00\)"/>
  </numFmts>
  <fonts count="47" x14ac:knownFonts="1">
    <font>
      <sz val="11"/>
      <color theme="1"/>
      <name val="ＭＳ Ｐゴシック"/>
      <family val="3"/>
      <charset val="128"/>
      <scheme val="minor"/>
    </font>
    <font>
      <sz val="11"/>
      <color theme="1"/>
      <name val="ＭＳ Ｐゴシック"/>
      <family val="2"/>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i/>
      <sz val="11"/>
      <color indexed="8"/>
      <name val="Arial"/>
      <family val="2"/>
    </font>
    <font>
      <sz val="14"/>
      <name val="Arial"/>
      <family val="2"/>
    </font>
    <font>
      <vertAlign val="subscript"/>
      <sz val="14"/>
      <name val="Arial"/>
      <family val="2"/>
    </font>
    <font>
      <sz val="6"/>
      <name val="ＭＳ Ｐゴシック"/>
      <family val="3"/>
      <charset val="128"/>
      <scheme val="minor"/>
    </font>
    <font>
      <b/>
      <sz val="14"/>
      <color theme="1"/>
      <name val="Arial"/>
      <family val="2"/>
    </font>
    <font>
      <b/>
      <sz val="14"/>
      <color theme="0"/>
      <name val="Arial"/>
      <family val="2"/>
    </font>
    <font>
      <sz val="14"/>
      <color theme="1"/>
      <name val="ＭＳ Ｐゴシック"/>
      <family val="3"/>
      <charset val="128"/>
      <scheme val="minor"/>
    </font>
    <font>
      <b/>
      <sz val="14"/>
      <name val="Arial"/>
      <family val="2"/>
    </font>
    <font>
      <sz val="11"/>
      <color theme="1"/>
      <name val="ＭＳ Ｐゴシック"/>
      <family val="2"/>
      <charset val="128"/>
      <scheme val="minor"/>
    </font>
    <fon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11"/>
      <color theme="1"/>
      <name val="ＭＳ Ｐゴシック"/>
      <family val="3"/>
      <charset val="128"/>
      <scheme val="minor"/>
    </font>
    <font>
      <sz val="14"/>
      <color theme="1"/>
      <name val="Arial"/>
      <family val="2"/>
    </font>
    <font>
      <vertAlign val="subscript"/>
      <sz val="11"/>
      <name val="Arial"/>
      <family val="2"/>
    </font>
    <font>
      <b/>
      <sz val="11"/>
      <name val="Arial"/>
      <family val="2"/>
    </font>
    <font>
      <b/>
      <i/>
      <vertAlign val="subscript"/>
      <sz val="11"/>
      <name val="Arial"/>
      <family val="2"/>
    </font>
    <font>
      <b/>
      <i/>
      <sz val="11"/>
      <name val="Arial"/>
      <family val="2"/>
    </font>
    <font>
      <b/>
      <sz val="11"/>
      <color theme="0"/>
      <name val="Arial"/>
      <family val="2"/>
    </font>
    <font>
      <b/>
      <vertAlign val="subscript"/>
      <sz val="14"/>
      <name val="Arial"/>
      <family val="2"/>
    </font>
    <font>
      <b/>
      <i/>
      <sz val="14"/>
      <color indexed="9"/>
      <name val="Arial"/>
      <family val="2"/>
    </font>
    <font>
      <vertAlign val="superscript"/>
      <sz val="11"/>
      <color theme="1"/>
      <name val="Arial"/>
      <family val="2"/>
    </font>
    <font>
      <i/>
      <sz val="11"/>
      <name val="Arial"/>
      <family val="2"/>
    </font>
    <font>
      <i/>
      <sz val="14"/>
      <name val="Arial"/>
      <family val="2"/>
    </font>
    <font>
      <i/>
      <vertAlign val="subscript"/>
      <sz val="11"/>
      <name val="Arial"/>
      <family val="2"/>
    </font>
    <font>
      <b/>
      <i/>
      <vertAlign val="subscript"/>
      <sz val="14"/>
      <name val="Arial"/>
      <family val="2"/>
    </font>
    <font>
      <i/>
      <sz val="11"/>
      <color rgb="FF000000"/>
      <name val="Arial"/>
      <family val="2"/>
    </font>
    <font>
      <sz val="11"/>
      <color rgb="FF000000"/>
      <name val="Arial"/>
      <family val="2"/>
    </font>
    <font>
      <i/>
      <vertAlign val="subscript"/>
      <sz val="11"/>
      <color indexed="8"/>
      <name val="Arial"/>
      <family val="2"/>
    </font>
    <font>
      <i/>
      <vertAlign val="subscript"/>
      <sz val="14"/>
      <name val="Arial"/>
      <family val="2"/>
    </font>
    <font>
      <sz val="11"/>
      <color rgb="FFFF0000"/>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23"/>
      </left>
      <right/>
      <top style="thin">
        <color indexed="23"/>
      </top>
      <bottom/>
      <diagonal/>
    </border>
    <border>
      <left/>
      <right/>
      <top style="thin">
        <color indexed="23"/>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diagonal/>
    </border>
    <border>
      <left style="thin">
        <color indexed="64"/>
      </left>
      <right style="thin">
        <color indexed="64"/>
      </right>
      <top/>
      <bottom style="thin">
        <color indexed="64"/>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indexed="64"/>
      </right>
      <top/>
      <bottom/>
      <diagonal/>
    </border>
    <border>
      <left style="thin">
        <color indexed="64"/>
      </left>
      <right/>
      <top/>
      <bottom style="thin">
        <color theme="1" tint="0.34998626667073579"/>
      </bottom>
      <diagonal/>
    </border>
    <border>
      <left style="thin">
        <color indexed="23"/>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s>
  <cellStyleXfs count="6">
    <xf numFmtId="0" fontId="0" fillId="0" borderId="0">
      <alignment vertical="center"/>
    </xf>
    <xf numFmtId="38" fontId="2"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alignment vertical="center"/>
    </xf>
    <xf numFmtId="176" fontId="28" fillId="0" borderId="0" applyFont="0" applyFill="0" applyBorder="0" applyAlignment="0" applyProtection="0"/>
    <xf numFmtId="0" fontId="1" fillId="0" borderId="0"/>
  </cellStyleXfs>
  <cellXfs count="172">
    <xf numFmtId="0" fontId="0" fillId="0" borderId="0" xfId="0">
      <alignment vertical="center"/>
    </xf>
    <xf numFmtId="0" fontId="4" fillId="0" borderId="0" xfId="0" applyFont="1">
      <alignment vertical="center"/>
    </xf>
    <xf numFmtId="0" fontId="4" fillId="2" borderId="0" xfId="0" applyFont="1" applyFill="1">
      <alignment vertical="center"/>
    </xf>
    <xf numFmtId="0" fontId="8"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Alignment="1">
      <alignment horizontal="left" vertical="center" wrapText="1"/>
    </xf>
    <xf numFmtId="0" fontId="10" fillId="0" borderId="0" xfId="0" applyFont="1">
      <alignment vertical="center"/>
    </xf>
    <xf numFmtId="0" fontId="4" fillId="0" borderId="0" xfId="0" applyFont="1" applyAlignment="1">
      <alignment horizontal="right" vertical="center"/>
    </xf>
    <xf numFmtId="0" fontId="13" fillId="3" borderId="0" xfId="0" applyFont="1" applyFill="1">
      <alignment vertical="center"/>
    </xf>
    <xf numFmtId="0" fontId="7" fillId="3" borderId="0" xfId="0" applyFont="1" applyFill="1">
      <alignment vertical="center"/>
    </xf>
    <xf numFmtId="0" fontId="7" fillId="3" borderId="0" xfId="0" applyFont="1" applyFill="1" applyAlignment="1">
      <alignment horizontal="right" vertical="center"/>
    </xf>
    <xf numFmtId="0" fontId="4" fillId="4" borderId="4" xfId="0" applyFont="1" applyFill="1" applyBorder="1">
      <alignment vertical="center"/>
    </xf>
    <xf numFmtId="0" fontId="7" fillId="4" borderId="4" xfId="0" applyFont="1" applyFill="1" applyBorder="1">
      <alignment vertical="center"/>
    </xf>
    <xf numFmtId="0" fontId="7" fillId="4" borderId="4" xfId="0" applyFont="1" applyFill="1" applyBorder="1" applyAlignment="1">
      <alignment horizontal="center" vertical="center"/>
    </xf>
    <xf numFmtId="0" fontId="7" fillId="4" borderId="4" xfId="0" applyFont="1" applyFill="1" applyBorder="1" applyAlignment="1">
      <alignment horizontal="center" vertical="center" shrinkToFit="1"/>
    </xf>
    <xf numFmtId="0" fontId="4" fillId="6" borderId="4" xfId="0" applyFont="1" applyFill="1" applyBorder="1">
      <alignment vertical="center"/>
    </xf>
    <xf numFmtId="0" fontId="4" fillId="0" borderId="4" xfId="0" applyFont="1" applyBorder="1">
      <alignment vertical="center"/>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9" fillId="0" borderId="4" xfId="0" applyFont="1" applyBorder="1" applyAlignment="1">
      <alignment horizontal="left" vertical="center"/>
    </xf>
    <xf numFmtId="0" fontId="9" fillId="0" borderId="4" xfId="0" applyFont="1" applyBorder="1">
      <alignment vertical="center"/>
    </xf>
    <xf numFmtId="0" fontId="5" fillId="0" borderId="4" xfId="0" applyFont="1" applyBorder="1" applyAlignment="1">
      <alignment horizontal="center" vertical="center"/>
    </xf>
    <xf numFmtId="0" fontId="4" fillId="6" borderId="5" xfId="0" applyFont="1" applyFill="1" applyBorder="1">
      <alignment vertical="center"/>
    </xf>
    <xf numFmtId="0" fontId="4" fillId="6" borderId="6" xfId="0" applyFont="1" applyFill="1" applyBorder="1">
      <alignment vertical="center"/>
    </xf>
    <xf numFmtId="0" fontId="4" fillId="6" borderId="7" xfId="0" applyFont="1" applyFill="1" applyBorder="1">
      <alignment vertical="center"/>
    </xf>
    <xf numFmtId="0" fontId="7" fillId="4" borderId="8" xfId="0" applyFont="1" applyFill="1" applyBorder="1">
      <alignment vertical="center"/>
    </xf>
    <xf numFmtId="0" fontId="4" fillId="4" borderId="9" xfId="0" applyFont="1" applyFill="1" applyBorder="1">
      <alignment vertical="center"/>
    </xf>
    <xf numFmtId="0" fontId="4" fillId="4" borderId="10" xfId="0" applyFont="1" applyFill="1" applyBorder="1">
      <alignment vertical="center"/>
    </xf>
    <xf numFmtId="0" fontId="4" fillId="6" borderId="8" xfId="0" applyFont="1" applyFill="1" applyBorder="1">
      <alignment vertical="center"/>
    </xf>
    <xf numFmtId="0" fontId="4" fillId="6" borderId="10" xfId="0" applyFont="1" applyFill="1" applyBorder="1">
      <alignment vertical="center"/>
    </xf>
    <xf numFmtId="0" fontId="4" fillId="5" borderId="5" xfId="0" applyFont="1" applyFill="1" applyBorder="1">
      <alignment vertical="center"/>
    </xf>
    <xf numFmtId="0" fontId="5" fillId="5" borderId="7" xfId="0" applyFont="1" applyFill="1" applyBorder="1">
      <alignment vertical="center"/>
    </xf>
    <xf numFmtId="0" fontId="5" fillId="5" borderId="6" xfId="0" applyFont="1" applyFill="1" applyBorder="1">
      <alignment vertical="center"/>
    </xf>
    <xf numFmtId="0" fontId="4" fillId="5" borderId="6" xfId="0" applyFont="1" applyFill="1" applyBorder="1">
      <alignment vertical="center"/>
    </xf>
    <xf numFmtId="0" fontId="4" fillId="5" borderId="7" xfId="0" applyFont="1" applyFill="1" applyBorder="1">
      <alignment vertical="center"/>
    </xf>
    <xf numFmtId="0" fontId="20" fillId="0" borderId="0" xfId="0" applyFont="1">
      <alignment vertical="center"/>
    </xf>
    <xf numFmtId="0" fontId="15" fillId="5" borderId="4" xfId="0" applyFont="1" applyFill="1" applyBorder="1" applyAlignment="1">
      <alignment vertical="center" wrapText="1"/>
    </xf>
    <xf numFmtId="0" fontId="15" fillId="5" borderId="4" xfId="0" applyFont="1" applyFill="1" applyBorder="1" applyAlignment="1">
      <alignment horizontal="left" vertical="center" wrapText="1"/>
    </xf>
    <xf numFmtId="0" fontId="15" fillId="5" borderId="4" xfId="0" applyFont="1" applyFill="1" applyBorder="1" applyAlignment="1">
      <alignment horizontal="center" vertical="center" wrapText="1"/>
    </xf>
    <xf numFmtId="180" fontId="4" fillId="0" borderId="4" xfId="0" applyNumberFormat="1" applyFont="1" applyBorder="1">
      <alignment vertical="center"/>
    </xf>
    <xf numFmtId="180" fontId="7" fillId="4" borderId="4" xfId="0" applyNumberFormat="1" applyFont="1" applyFill="1" applyBorder="1">
      <alignment vertical="center"/>
    </xf>
    <xf numFmtId="180" fontId="9" fillId="0" borderId="4" xfId="0" applyNumberFormat="1" applyFont="1" applyBorder="1">
      <alignment vertical="center"/>
    </xf>
    <xf numFmtId="0" fontId="4" fillId="6" borderId="9" xfId="0" applyFont="1" applyFill="1" applyBorder="1">
      <alignment vertical="center"/>
    </xf>
    <xf numFmtId="0" fontId="23" fillId="7" borderId="11" xfId="0" applyFont="1" applyFill="1" applyBorder="1" applyAlignment="1">
      <alignment vertical="center" wrapText="1"/>
    </xf>
    <xf numFmtId="0" fontId="23" fillId="7" borderId="11" xfId="0" applyFont="1" applyFill="1" applyBorder="1" applyAlignment="1">
      <alignment horizontal="center" vertical="center"/>
    </xf>
    <xf numFmtId="0" fontId="4" fillId="7" borderId="11" xfId="0" applyFont="1" applyFill="1" applyBorder="1" applyAlignment="1">
      <alignment horizontal="center" vertical="center"/>
    </xf>
    <xf numFmtId="0" fontId="15" fillId="5" borderId="1" xfId="0" applyFont="1" applyFill="1" applyBorder="1" applyAlignment="1">
      <alignment horizontal="center" vertical="center"/>
    </xf>
    <xf numFmtId="0" fontId="9" fillId="5" borderId="18" xfId="0" applyFont="1" applyFill="1" applyBorder="1" applyAlignment="1">
      <alignment horizontal="center" vertical="center"/>
    </xf>
    <xf numFmtId="0" fontId="9" fillId="0" borderId="20" xfId="0" applyFont="1" applyBorder="1" applyAlignment="1">
      <alignment horizontal="center" vertical="center" wrapText="1"/>
    </xf>
    <xf numFmtId="0" fontId="33" fillId="5" borderId="18" xfId="0" applyFont="1" applyFill="1" applyBorder="1" applyAlignment="1">
      <alignment horizontal="center" vertical="center"/>
    </xf>
    <xf numFmtId="0" fontId="34" fillId="8" borderId="11" xfId="0" applyFont="1" applyFill="1" applyBorder="1" applyAlignment="1">
      <alignment horizontal="center" vertical="center"/>
    </xf>
    <xf numFmtId="0" fontId="4" fillId="0" borderId="11" xfId="0" applyFont="1" applyBorder="1" applyAlignment="1">
      <alignment horizontal="center" vertical="center"/>
    </xf>
    <xf numFmtId="0" fontId="15" fillId="5" borderId="18" xfId="0" applyFont="1" applyFill="1" applyBorder="1" applyAlignment="1">
      <alignment vertical="center" wrapText="1"/>
    </xf>
    <xf numFmtId="0" fontId="21" fillId="5" borderId="4" xfId="0" applyFont="1" applyFill="1" applyBorder="1" applyAlignment="1">
      <alignment horizontal="center" vertical="center"/>
    </xf>
    <xf numFmtId="181" fontId="9" fillId="5" borderId="18" xfId="4" applyNumberFormat="1" applyFont="1" applyFill="1" applyBorder="1" applyAlignment="1">
      <alignment horizontal="center" vertical="center"/>
    </xf>
    <xf numFmtId="0" fontId="9" fillId="5" borderId="18"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21" fillId="5" borderId="9" xfId="0" applyFont="1" applyFill="1" applyBorder="1" applyAlignment="1">
      <alignment horizontal="center" vertical="center"/>
    </xf>
    <xf numFmtId="0" fontId="21" fillId="5" borderId="21" xfId="0" applyFont="1" applyFill="1" applyBorder="1" applyAlignment="1">
      <alignment horizontal="center" vertical="center"/>
    </xf>
    <xf numFmtId="0" fontId="15" fillId="5" borderId="21" xfId="0" applyFont="1" applyFill="1" applyBorder="1" applyAlignment="1">
      <alignment horizontal="center" vertical="center"/>
    </xf>
    <xf numFmtId="0" fontId="21" fillId="5" borderId="22" xfId="0" applyFont="1" applyFill="1" applyBorder="1" applyAlignment="1">
      <alignment horizontal="center" vertical="center"/>
    </xf>
    <xf numFmtId="0" fontId="18" fillId="8" borderId="11" xfId="0" applyFont="1" applyFill="1" applyBorder="1" applyAlignment="1">
      <alignment horizontal="center" vertical="center"/>
    </xf>
    <xf numFmtId="0" fontId="34" fillId="8" borderId="11" xfId="0" applyFont="1" applyFill="1" applyBorder="1" applyAlignment="1">
      <alignment horizontal="center" vertical="center" wrapText="1"/>
    </xf>
    <xf numFmtId="0" fontId="4" fillId="0" borderId="11" xfId="0" applyFont="1" applyBorder="1">
      <alignment vertical="center"/>
    </xf>
    <xf numFmtId="0" fontId="21" fillId="5" borderId="11" xfId="0" applyFont="1" applyFill="1" applyBorder="1" applyAlignment="1">
      <alignment horizontal="center" vertical="center"/>
    </xf>
    <xf numFmtId="0" fontId="18" fillId="5" borderId="23" xfId="0" applyFont="1" applyFill="1" applyBorder="1" applyAlignment="1">
      <alignment horizontal="center" vertical="center"/>
    </xf>
    <xf numFmtId="178" fontId="15" fillId="5" borderId="7" xfId="1" applyNumberFormat="1" applyFont="1" applyFill="1" applyBorder="1" applyProtection="1">
      <alignment vertical="center"/>
      <protection locked="0"/>
    </xf>
    <xf numFmtId="0" fontId="15" fillId="5" borderId="4" xfId="1" applyNumberFormat="1" applyFont="1" applyFill="1" applyBorder="1" applyProtection="1">
      <alignment vertical="center"/>
      <protection locked="0"/>
    </xf>
    <xf numFmtId="177" fontId="21" fillId="5" borderId="7" xfId="1" applyNumberFormat="1" applyFont="1" applyFill="1" applyBorder="1" applyProtection="1">
      <alignment vertical="center"/>
      <protection locked="0"/>
    </xf>
    <xf numFmtId="177" fontId="21" fillId="5" borderId="4" xfId="0" applyNumberFormat="1" applyFont="1" applyFill="1" applyBorder="1">
      <alignment vertical="center"/>
    </xf>
    <xf numFmtId="2" fontId="4" fillId="0" borderId="4" xfId="4" applyNumberFormat="1" applyFont="1" applyBorder="1" applyAlignment="1">
      <alignment vertical="center"/>
    </xf>
    <xf numFmtId="0" fontId="15" fillId="5" borderId="8" xfId="0" applyFont="1" applyFill="1" applyBorder="1" applyAlignment="1">
      <alignment horizontal="center" vertical="center" wrapText="1"/>
    </xf>
    <xf numFmtId="0" fontId="15" fillId="0" borderId="11" xfId="0" applyFont="1" applyBorder="1" applyAlignment="1">
      <alignment horizontal="center" vertical="center" wrapText="1"/>
    </xf>
    <xf numFmtId="0" fontId="9" fillId="5" borderId="1" xfId="0" applyFont="1" applyFill="1" applyBorder="1" applyAlignment="1">
      <alignment horizontal="center" vertical="center"/>
    </xf>
    <xf numFmtId="179" fontId="9" fillId="5" borderId="18" xfId="0" applyNumberFormat="1" applyFont="1" applyFill="1" applyBorder="1" applyAlignment="1">
      <alignment horizontal="center" vertical="center"/>
    </xf>
    <xf numFmtId="0" fontId="7" fillId="4" borderId="18" xfId="0" applyFont="1" applyFill="1" applyBorder="1" applyAlignment="1">
      <alignment horizontal="center" vertical="center" wrapText="1"/>
    </xf>
    <xf numFmtId="0" fontId="9" fillId="5" borderId="18" xfId="0" quotePrefix="1" applyFont="1" applyFill="1" applyBorder="1" applyAlignment="1">
      <alignment horizontal="center" vertical="center"/>
    </xf>
    <xf numFmtId="181" fontId="9" fillId="0" borderId="18" xfId="4" applyNumberFormat="1" applyFont="1" applyFill="1" applyBorder="1" applyAlignment="1">
      <alignment horizontal="center" vertical="center"/>
    </xf>
    <xf numFmtId="38" fontId="9" fillId="2" borderId="18" xfId="1" applyFont="1" applyFill="1" applyBorder="1" applyAlignment="1">
      <alignment vertical="center" wrapText="1"/>
    </xf>
    <xf numFmtId="0" fontId="31" fillId="5" borderId="18" xfId="0" applyFont="1" applyFill="1" applyBorder="1" applyAlignment="1">
      <alignment horizontal="center" vertical="center"/>
    </xf>
    <xf numFmtId="0" fontId="9" fillId="5" borderId="18" xfId="0" applyFont="1" applyFill="1" applyBorder="1" applyAlignment="1">
      <alignment vertical="center" wrapText="1"/>
    </xf>
    <xf numFmtId="0" fontId="9" fillId="0" borderId="18" xfId="0" applyFont="1" applyBorder="1">
      <alignment vertical="center"/>
    </xf>
    <xf numFmtId="0" fontId="9" fillId="0" borderId="18" xfId="0" applyFont="1" applyBorder="1" applyAlignment="1">
      <alignment vertical="center" wrapText="1"/>
    </xf>
    <xf numFmtId="0" fontId="9" fillId="0" borderId="18" xfId="0" quotePrefix="1" applyFont="1" applyBorder="1" applyAlignment="1">
      <alignment vertical="center" wrapText="1"/>
    </xf>
    <xf numFmtId="0" fontId="31" fillId="5" borderId="18" xfId="0" applyFont="1" applyFill="1" applyBorder="1" applyAlignment="1">
      <alignment horizontal="center" vertical="center" wrapText="1"/>
    </xf>
    <xf numFmtId="0" fontId="7" fillId="4" borderId="18" xfId="0" applyFont="1" applyFill="1" applyBorder="1" applyAlignment="1">
      <alignment horizontal="center" vertical="center"/>
    </xf>
    <xf numFmtId="0" fontId="4" fillId="5" borderId="20" xfId="0" applyFont="1" applyFill="1" applyBorder="1">
      <alignment vertical="center"/>
    </xf>
    <xf numFmtId="0" fontId="15" fillId="5" borderId="18" xfId="0" applyFont="1" applyFill="1" applyBorder="1" applyAlignment="1">
      <alignment horizontal="center" vertical="center"/>
    </xf>
    <xf numFmtId="0" fontId="15" fillId="5" borderId="11" xfId="0" applyFont="1" applyFill="1" applyBorder="1" applyAlignment="1">
      <alignment horizontal="center" vertical="center"/>
    </xf>
    <xf numFmtId="2" fontId="29" fillId="5" borderId="11" xfId="0" applyNumberFormat="1" applyFont="1" applyFill="1" applyBorder="1" applyAlignment="1">
      <alignment horizontal="center" vertical="center"/>
    </xf>
    <xf numFmtId="0" fontId="9" fillId="0" borderId="19" xfId="0" applyFont="1" applyBorder="1" applyAlignment="1">
      <alignment horizontal="left" vertical="center" wrapText="1"/>
    </xf>
    <xf numFmtId="0" fontId="15" fillId="5" borderId="11" xfId="0" applyFont="1" applyFill="1" applyBorder="1" applyAlignment="1">
      <alignment vertical="center" wrapText="1"/>
    </xf>
    <xf numFmtId="0" fontId="15" fillId="5" borderId="14" xfId="0" applyFont="1" applyFill="1" applyBorder="1" applyAlignment="1">
      <alignment vertical="center" wrapText="1"/>
    </xf>
    <xf numFmtId="0" fontId="15" fillId="5" borderId="13" xfId="0" applyFont="1" applyFill="1" applyBorder="1" applyAlignment="1">
      <alignment vertical="center" wrapText="1"/>
    </xf>
    <xf numFmtId="0" fontId="15" fillId="5" borderId="11" xfId="0" applyFont="1" applyFill="1" applyBorder="1" applyAlignment="1">
      <alignment horizontal="center" vertical="center" wrapText="1"/>
    </xf>
    <xf numFmtId="0" fontId="15" fillId="5" borderId="17" xfId="0" applyFont="1" applyFill="1" applyBorder="1" applyAlignment="1">
      <alignment horizontal="center" vertical="center"/>
    </xf>
    <xf numFmtId="181" fontId="15" fillId="5" borderId="11" xfId="0" applyNumberFormat="1" applyFont="1" applyFill="1" applyBorder="1" applyAlignment="1">
      <alignment horizontal="center" vertical="center"/>
    </xf>
    <xf numFmtId="2" fontId="15" fillId="5" borderId="11" xfId="0" applyNumberFormat="1" applyFont="1" applyFill="1" applyBorder="1" applyAlignment="1">
      <alignment horizontal="center" vertical="center"/>
    </xf>
    <xf numFmtId="0" fontId="21" fillId="0" borderId="0" xfId="0" applyFont="1">
      <alignment vertical="center"/>
    </xf>
    <xf numFmtId="0" fontId="9" fillId="0" borderId="18" xfId="0" applyFont="1" applyBorder="1" applyAlignment="1" applyProtection="1">
      <alignment vertical="center" wrapText="1"/>
      <protection locked="0"/>
    </xf>
    <xf numFmtId="2" fontId="15" fillId="0" borderId="4" xfId="1" applyNumberFormat="1" applyFont="1" applyFill="1" applyBorder="1" applyAlignment="1" applyProtection="1">
      <alignment horizontal="center" vertical="center"/>
      <protection locked="0"/>
    </xf>
    <xf numFmtId="2" fontId="15" fillId="0" borderId="11" xfId="0" applyNumberFormat="1" applyFont="1" applyBorder="1" applyAlignment="1">
      <alignment horizontal="center" vertical="center"/>
    </xf>
    <xf numFmtId="2" fontId="29" fillId="0" borderId="11" xfId="0" applyNumberFormat="1" applyFont="1" applyBorder="1" applyAlignment="1">
      <alignment horizontal="center" vertical="center"/>
    </xf>
    <xf numFmtId="2" fontId="15" fillId="9" borderId="4" xfId="1" applyNumberFormat="1" applyFont="1" applyFill="1" applyBorder="1" applyAlignment="1" applyProtection="1">
      <alignment horizontal="center" vertical="center"/>
      <protection locked="0"/>
    </xf>
    <xf numFmtId="2" fontId="15" fillId="9" borderId="12" xfId="0" applyNumberFormat="1" applyFont="1" applyFill="1" applyBorder="1" applyAlignment="1">
      <alignment horizontal="center" vertical="center"/>
    </xf>
    <xf numFmtId="2" fontId="29" fillId="9" borderId="12" xfId="0" applyNumberFormat="1" applyFont="1" applyFill="1" applyBorder="1" applyAlignment="1">
      <alignment horizontal="center" vertical="center"/>
    </xf>
    <xf numFmtId="9" fontId="9" fillId="5" borderId="18" xfId="0" applyNumberFormat="1" applyFont="1" applyFill="1" applyBorder="1" applyAlignment="1">
      <alignment horizontal="center" vertical="center"/>
    </xf>
    <xf numFmtId="10" fontId="9" fillId="5" borderId="18" xfId="0" applyNumberFormat="1" applyFont="1" applyFill="1" applyBorder="1" applyAlignment="1">
      <alignment horizontal="center" vertical="center"/>
    </xf>
    <xf numFmtId="2" fontId="15" fillId="5" borderId="11" xfId="4" applyNumberFormat="1" applyFont="1" applyFill="1" applyBorder="1" applyAlignment="1">
      <alignment horizontal="center" vertical="center"/>
    </xf>
    <xf numFmtId="2" fontId="15" fillId="5" borderId="4" xfId="1" applyNumberFormat="1" applyFont="1" applyFill="1" applyBorder="1" applyProtection="1">
      <alignment vertical="center"/>
      <protection locked="0"/>
    </xf>
    <xf numFmtId="0" fontId="35" fillId="5" borderId="21" xfId="0" applyFont="1" applyFill="1" applyBorder="1" applyAlignment="1">
      <alignment horizontal="center" vertical="center"/>
    </xf>
    <xf numFmtId="180" fontId="15" fillId="0" borderId="11" xfId="0" applyNumberFormat="1" applyFont="1" applyBorder="1" applyAlignment="1">
      <alignment horizontal="center" vertical="center"/>
    </xf>
    <xf numFmtId="180" fontId="15" fillId="0" borderId="7" xfId="1" applyNumberFormat="1" applyFont="1" applyFill="1" applyBorder="1" applyAlignment="1" applyProtection="1">
      <alignment horizontal="center" vertical="center"/>
      <protection locked="0"/>
    </xf>
    <xf numFmtId="181" fontId="9" fillId="9" borderId="18" xfId="4" applyNumberFormat="1" applyFont="1" applyFill="1" applyBorder="1" applyAlignment="1">
      <alignment horizontal="center" vertical="center"/>
    </xf>
    <xf numFmtId="183" fontId="9" fillId="0" borderId="18" xfId="4" applyNumberFormat="1" applyFont="1" applyFill="1" applyBorder="1" applyAlignment="1">
      <alignment horizontal="right" vertical="center"/>
    </xf>
    <xf numFmtId="179" fontId="9" fillId="5" borderId="18" xfId="0" applyNumberFormat="1" applyFont="1" applyFill="1" applyBorder="1" applyAlignment="1">
      <alignment horizontal="right" vertical="center"/>
    </xf>
    <xf numFmtId="182" fontId="9" fillId="5" borderId="18" xfId="0" applyNumberFormat="1" applyFont="1" applyFill="1" applyBorder="1" applyAlignment="1">
      <alignment horizontal="right" vertical="center"/>
    </xf>
    <xf numFmtId="0" fontId="21" fillId="5" borderId="25" xfId="0" applyFont="1" applyFill="1" applyBorder="1">
      <alignment vertical="center"/>
    </xf>
    <xf numFmtId="0" fontId="9" fillId="0" borderId="18" xfId="0" quotePrefix="1" applyFont="1" applyBorder="1" applyAlignment="1">
      <alignment horizontal="center" vertical="center"/>
    </xf>
    <xf numFmtId="0" fontId="9" fillId="0" borderId="18" xfId="0" quotePrefix="1" applyFont="1" applyBorder="1" applyAlignment="1">
      <alignment horizontal="left" vertical="center"/>
    </xf>
    <xf numFmtId="180" fontId="9" fillId="5" borderId="18" xfId="0" applyNumberFormat="1" applyFont="1" applyFill="1" applyBorder="1" applyAlignment="1">
      <alignment horizontal="right" vertical="center"/>
    </xf>
    <xf numFmtId="0" fontId="31" fillId="0" borderId="0" xfId="0" applyFont="1">
      <alignment vertical="center"/>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181" fontId="15" fillId="9" borderId="11" xfId="0" applyNumberFormat="1" applyFont="1" applyFill="1" applyBorder="1">
      <alignment vertical="center"/>
    </xf>
    <xf numFmtId="0" fontId="21" fillId="5" borderId="0" xfId="0" applyFont="1" applyFill="1" applyAlignment="1">
      <alignment horizontal="center" vertical="center"/>
    </xf>
    <xf numFmtId="180" fontId="29" fillId="0" borderId="11" xfId="0" applyNumberFormat="1" applyFont="1" applyBorder="1" applyAlignment="1">
      <alignment horizontal="center" vertical="center"/>
    </xf>
    <xf numFmtId="0" fontId="9" fillId="0" borderId="18" xfId="0" quotePrefix="1" applyFont="1" applyBorder="1" applyAlignment="1">
      <alignment horizontal="left" vertical="center" wrapText="1"/>
    </xf>
    <xf numFmtId="0" fontId="9" fillId="5" borderId="28" xfId="0" applyFont="1" applyFill="1" applyBorder="1" applyAlignment="1">
      <alignment horizontal="center" vertical="center"/>
    </xf>
    <xf numFmtId="38" fontId="9" fillId="0" borderId="18" xfId="1" applyFont="1" applyFill="1" applyBorder="1" applyAlignment="1">
      <alignment vertical="center" wrapText="1"/>
    </xf>
    <xf numFmtId="0" fontId="9" fillId="0" borderId="29" xfId="0" applyFont="1" applyFill="1" applyBorder="1" applyAlignment="1">
      <alignment vertical="center" wrapText="1"/>
    </xf>
    <xf numFmtId="0" fontId="9" fillId="0" borderId="18" xfId="0" applyFont="1" applyFill="1" applyBorder="1" applyAlignment="1">
      <alignment vertical="center" wrapText="1"/>
    </xf>
    <xf numFmtId="0" fontId="9" fillId="0" borderId="4" xfId="0" applyFont="1" applyFill="1" applyBorder="1">
      <alignment vertical="center"/>
    </xf>
    <xf numFmtId="0" fontId="7" fillId="4" borderId="18" xfId="0" applyFont="1" applyFill="1" applyBorder="1" applyAlignment="1">
      <alignment horizontal="center" vertical="center" wrapText="1"/>
    </xf>
    <xf numFmtId="0" fontId="9" fillId="0" borderId="18" xfId="0" quotePrefix="1" applyFont="1" applyBorder="1" applyAlignment="1">
      <alignment horizontal="left" vertical="center" wrapText="1"/>
    </xf>
    <xf numFmtId="0" fontId="9" fillId="0" borderId="18" xfId="0" applyFont="1" applyBorder="1" applyAlignment="1">
      <alignment horizontal="left" vertical="center" wrapText="1"/>
    </xf>
    <xf numFmtId="0" fontId="9" fillId="9" borderId="15" xfId="0" applyFont="1" applyFill="1" applyBorder="1" applyAlignment="1">
      <alignment horizontal="left" vertical="top" wrapText="1"/>
    </xf>
    <xf numFmtId="0" fontId="9" fillId="9" borderId="16" xfId="0" applyFont="1" applyFill="1" applyBorder="1" applyAlignment="1">
      <alignment horizontal="left" vertical="top" wrapText="1"/>
    </xf>
    <xf numFmtId="0" fontId="7" fillId="4" borderId="1" xfId="0" applyFont="1" applyFill="1" applyBorder="1" applyAlignment="1">
      <alignment horizontal="center" vertical="center"/>
    </xf>
    <xf numFmtId="38" fontId="27" fillId="2" borderId="2" xfId="1" applyFont="1" applyFill="1" applyBorder="1" applyAlignment="1">
      <alignment horizontal="right" vertical="center"/>
    </xf>
    <xf numFmtId="38" fontId="27" fillId="2" borderId="3" xfId="1" applyFont="1" applyFill="1" applyBorder="1" applyAlignment="1">
      <alignment horizontal="right" vertical="center"/>
    </xf>
    <xf numFmtId="0" fontId="9" fillId="5" borderId="18" xfId="0" applyFont="1" applyFill="1" applyBorder="1" applyAlignment="1">
      <alignment horizontal="left" vertical="center" wrapText="1"/>
    </xf>
    <xf numFmtId="0" fontId="4" fillId="0" borderId="4" xfId="0" applyFont="1" applyBorder="1" applyAlignment="1">
      <alignment vertical="center" wrapText="1"/>
    </xf>
    <xf numFmtId="0" fontId="9" fillId="0" borderId="11" xfId="0" applyFont="1" applyFill="1" applyBorder="1" applyAlignment="1">
      <alignment horizontal="left" vertical="center" wrapText="1"/>
    </xf>
    <xf numFmtId="0" fontId="9" fillId="9" borderId="11"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1" xfId="0" applyFont="1" applyFill="1" applyBorder="1" applyAlignment="1">
      <alignment vertical="center" wrapText="1"/>
    </xf>
    <xf numFmtId="0" fontId="9" fillId="9" borderId="11" xfId="0" applyFont="1" applyFill="1" applyBorder="1" applyAlignment="1">
      <alignment horizontal="left" vertical="top" wrapText="1"/>
    </xf>
    <xf numFmtId="0" fontId="9" fillId="9" borderId="11" xfId="0" applyFont="1" applyFill="1" applyBorder="1" applyAlignment="1">
      <alignmen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19" fillId="4" borderId="2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26" xfId="0" applyFont="1" applyFill="1" applyBorder="1" applyAlignment="1">
      <alignment horizontal="center" vertical="center" wrapText="1"/>
    </xf>
    <xf numFmtId="0" fontId="12" fillId="3" borderId="0" xfId="0" applyFont="1" applyFill="1" applyAlignment="1">
      <alignment vertical="center"/>
    </xf>
    <xf numFmtId="0" fontId="10" fillId="3" borderId="0" xfId="0" applyFont="1" applyFill="1" applyAlignment="1">
      <alignment horizontal="right" vertical="center"/>
    </xf>
    <xf numFmtId="0" fontId="12" fillId="3" borderId="0" xfId="0" applyFont="1" applyFill="1" applyAlignment="1">
      <alignment horizontal="right" vertical="center"/>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cellXfs>
  <cellStyles count="6">
    <cellStyle name="Normal 2 2" xfId="5" xr:uid="{00000000-0005-0000-0000-000003000000}"/>
    <cellStyle name="桁区切り" xfId="1" builtinId="6"/>
    <cellStyle name="桁区切り [0.00]" xfId="4" builtinId="3"/>
    <cellStyle name="桁区切り 2" xfId="3" xr:uid="{00000000-0005-0000-0000-000004000000}"/>
    <cellStyle name="標準" xfId="0" builtinId="0"/>
    <cellStyle name="標準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44"/>
  <sheetViews>
    <sheetView showGridLines="0" tabSelected="1" view="pageBreakPreview" zoomScale="80" zoomScaleNormal="80" zoomScaleSheetLayoutView="80" workbookViewId="0"/>
  </sheetViews>
  <sheetFormatPr defaultColWidth="9" defaultRowHeight="13.8" x14ac:dyDescent="0.2"/>
  <cols>
    <col min="1" max="1" width="3.33203125" style="1" customWidth="1"/>
    <col min="2" max="2" width="17.88671875" style="1" customWidth="1"/>
    <col min="3" max="3" width="26.33203125" style="1" customWidth="1"/>
    <col min="4" max="4" width="47.6640625" style="1" customWidth="1"/>
    <col min="5" max="5" width="16.109375" style="1" customWidth="1"/>
    <col min="6" max="6" width="15.109375" style="1" customWidth="1"/>
    <col min="7" max="7" width="15.33203125" style="1" customWidth="1"/>
    <col min="8" max="8" width="21.33203125" style="1" customWidth="1"/>
    <col min="9" max="9" width="113" style="1" customWidth="1"/>
    <col min="10" max="10" width="18.6640625" style="1" customWidth="1"/>
    <col min="11" max="11" width="61.33203125" style="1" customWidth="1"/>
    <col min="12" max="16384" width="9" style="1"/>
  </cols>
  <sheetData>
    <row r="1" spans="1:11" ht="18" customHeight="1" x14ac:dyDescent="0.2">
      <c r="K1" s="13" t="s">
        <v>0</v>
      </c>
    </row>
    <row r="2" spans="1:11" ht="27.75" customHeight="1" x14ac:dyDescent="0.2">
      <c r="A2" s="15" t="s">
        <v>1</v>
      </c>
      <c r="B2" s="15"/>
      <c r="C2" s="15"/>
      <c r="D2" s="15"/>
      <c r="E2" s="15"/>
      <c r="F2" s="15"/>
      <c r="G2" s="15"/>
      <c r="H2" s="15"/>
      <c r="I2" s="15"/>
      <c r="J2" s="15"/>
      <c r="K2" s="16"/>
    </row>
    <row r="4" spans="1:11" ht="18.75" customHeight="1" x14ac:dyDescent="0.2">
      <c r="A4" s="3" t="s">
        <v>2</v>
      </c>
      <c r="B4" s="3"/>
    </row>
    <row r="5" spans="1:11" ht="18.75" customHeight="1" x14ac:dyDescent="0.2">
      <c r="A5" s="3"/>
      <c r="B5" s="82" t="s">
        <v>3</v>
      </c>
      <c r="C5" s="82" t="s">
        <v>4</v>
      </c>
      <c r="D5" s="82" t="s">
        <v>5</v>
      </c>
      <c r="E5" s="82" t="s">
        <v>6</v>
      </c>
      <c r="F5" s="82" t="s">
        <v>7</v>
      </c>
      <c r="G5" s="82" t="s">
        <v>8</v>
      </c>
      <c r="H5" s="82" t="s">
        <v>9</v>
      </c>
      <c r="I5" s="82" t="s">
        <v>10</v>
      </c>
      <c r="J5" s="82" t="s">
        <v>11</v>
      </c>
      <c r="K5" s="82" t="s">
        <v>12</v>
      </c>
    </row>
    <row r="6" spans="1:11" s="9" customFormat="1" ht="39" customHeight="1" x14ac:dyDescent="0.2">
      <c r="B6" s="82" t="s">
        <v>13</v>
      </c>
      <c r="C6" s="82" t="s">
        <v>14</v>
      </c>
      <c r="D6" s="82" t="s">
        <v>15</v>
      </c>
      <c r="E6" s="82" t="s">
        <v>16</v>
      </c>
      <c r="F6" s="82" t="s">
        <v>17</v>
      </c>
      <c r="G6" s="82" t="s">
        <v>18</v>
      </c>
      <c r="H6" s="82" t="s">
        <v>19</v>
      </c>
      <c r="I6" s="82" t="s">
        <v>20</v>
      </c>
      <c r="J6" s="82" t="s">
        <v>21</v>
      </c>
      <c r="K6" s="82" t="s">
        <v>22</v>
      </c>
    </row>
    <row r="7" spans="1:11" ht="47.25" customHeight="1" x14ac:dyDescent="0.2">
      <c r="B7" s="83" t="s">
        <v>23</v>
      </c>
      <c r="C7" s="86" t="s">
        <v>24</v>
      </c>
      <c r="D7" s="87" t="s">
        <v>25</v>
      </c>
      <c r="E7" s="60" t="s">
        <v>26</v>
      </c>
      <c r="F7" s="53" t="s">
        <v>27</v>
      </c>
      <c r="G7" s="106" t="s">
        <v>28</v>
      </c>
      <c r="H7" s="88" t="s">
        <v>29</v>
      </c>
      <c r="I7" s="89" t="s">
        <v>30</v>
      </c>
      <c r="J7" s="89" t="s">
        <v>31</v>
      </c>
      <c r="K7" s="90" t="s">
        <v>26</v>
      </c>
    </row>
    <row r="8" spans="1:11" ht="164.25" customHeight="1" x14ac:dyDescent="0.2">
      <c r="B8" s="83" t="s">
        <v>32</v>
      </c>
      <c r="C8" s="86" t="s">
        <v>33</v>
      </c>
      <c r="D8" s="87" t="s">
        <v>34</v>
      </c>
      <c r="E8" s="60" t="s">
        <v>35</v>
      </c>
      <c r="F8" s="53" t="s">
        <v>36</v>
      </c>
      <c r="G8" s="106" t="s">
        <v>37</v>
      </c>
      <c r="H8" s="138" t="s">
        <v>231</v>
      </c>
      <c r="I8" s="89" t="s">
        <v>38</v>
      </c>
      <c r="J8" s="89" t="s">
        <v>31</v>
      </c>
      <c r="K8" s="90" t="s">
        <v>39</v>
      </c>
    </row>
    <row r="9" spans="1:11" ht="240.75" customHeight="1" x14ac:dyDescent="0.2">
      <c r="B9" s="83" t="s">
        <v>40</v>
      </c>
      <c r="C9" s="86" t="s">
        <v>41</v>
      </c>
      <c r="D9" s="87" t="s">
        <v>42</v>
      </c>
      <c r="E9" s="121"/>
      <c r="F9" s="53" t="s">
        <v>43</v>
      </c>
      <c r="G9" s="106" t="s">
        <v>37</v>
      </c>
      <c r="H9" s="88" t="s">
        <v>29</v>
      </c>
      <c r="I9" s="89" t="s">
        <v>44</v>
      </c>
      <c r="J9" s="89" t="s">
        <v>31</v>
      </c>
      <c r="K9" s="137" t="s">
        <v>45</v>
      </c>
    </row>
    <row r="10" spans="1:11" ht="93" customHeight="1" x14ac:dyDescent="0.2">
      <c r="B10" s="83" t="s">
        <v>46</v>
      </c>
      <c r="C10" s="86" t="s">
        <v>47</v>
      </c>
      <c r="D10" s="87" t="s">
        <v>48</v>
      </c>
      <c r="E10" s="84"/>
      <c r="F10" s="53" t="s">
        <v>49</v>
      </c>
      <c r="G10" s="106" t="s">
        <v>37</v>
      </c>
      <c r="H10" s="88" t="s">
        <v>29</v>
      </c>
      <c r="I10" s="89" t="s">
        <v>50</v>
      </c>
      <c r="J10" s="89" t="s">
        <v>31</v>
      </c>
      <c r="K10" s="90" t="s">
        <v>51</v>
      </c>
    </row>
    <row r="11" spans="1:11" ht="102.75" customHeight="1" x14ac:dyDescent="0.2">
      <c r="B11" s="83" t="s">
        <v>52</v>
      </c>
      <c r="C11" s="91" t="s">
        <v>53</v>
      </c>
      <c r="D11" s="87" t="s">
        <v>54</v>
      </c>
      <c r="E11" s="60" t="s">
        <v>26</v>
      </c>
      <c r="F11" s="53" t="s">
        <v>26</v>
      </c>
      <c r="G11" s="106" t="s">
        <v>37</v>
      </c>
      <c r="H11" s="88" t="s">
        <v>29</v>
      </c>
      <c r="I11" s="89" t="s">
        <v>55</v>
      </c>
      <c r="J11" s="89" t="s">
        <v>31</v>
      </c>
      <c r="K11" s="85" t="s">
        <v>56</v>
      </c>
    </row>
    <row r="12" spans="1:11" ht="48" customHeight="1" x14ac:dyDescent="0.2">
      <c r="B12" s="83" t="s">
        <v>57</v>
      </c>
      <c r="C12" s="91" t="s">
        <v>58</v>
      </c>
      <c r="D12" s="87" t="s">
        <v>59</v>
      </c>
      <c r="E12" s="60" t="s">
        <v>26</v>
      </c>
      <c r="F12" s="53" t="s">
        <v>26</v>
      </c>
      <c r="G12" s="106" t="s">
        <v>60</v>
      </c>
      <c r="H12" s="88" t="s">
        <v>29</v>
      </c>
      <c r="I12" s="88" t="s">
        <v>61</v>
      </c>
      <c r="J12" s="89" t="s">
        <v>62</v>
      </c>
      <c r="K12" s="85" t="s">
        <v>63</v>
      </c>
    </row>
    <row r="13" spans="1:11" ht="48" customHeight="1" x14ac:dyDescent="0.2">
      <c r="B13" s="83" t="s">
        <v>64</v>
      </c>
      <c r="C13" s="91" t="s">
        <v>65</v>
      </c>
      <c r="D13" s="87" t="s">
        <v>66</v>
      </c>
      <c r="E13" s="60" t="s">
        <v>26</v>
      </c>
      <c r="F13" s="53" t="s">
        <v>67</v>
      </c>
      <c r="G13" s="106" t="s">
        <v>37</v>
      </c>
      <c r="H13" s="88" t="s">
        <v>29</v>
      </c>
      <c r="I13" s="88" t="s">
        <v>68</v>
      </c>
      <c r="J13" s="89" t="s">
        <v>31</v>
      </c>
      <c r="K13" s="85" t="s">
        <v>26</v>
      </c>
    </row>
    <row r="14" spans="1:11" ht="294" customHeight="1" x14ac:dyDescent="0.2">
      <c r="B14" s="83" t="s">
        <v>69</v>
      </c>
      <c r="C14" s="91" t="s">
        <v>70</v>
      </c>
      <c r="D14" s="87" t="s">
        <v>71</v>
      </c>
      <c r="E14" s="60" t="s">
        <v>26</v>
      </c>
      <c r="F14" s="61" t="s">
        <v>72</v>
      </c>
      <c r="G14" s="106" t="s">
        <v>37</v>
      </c>
      <c r="H14" s="89" t="s">
        <v>73</v>
      </c>
      <c r="I14" s="90" t="s">
        <v>74</v>
      </c>
      <c r="J14" s="89" t="s">
        <v>75</v>
      </c>
      <c r="K14" s="136" t="s">
        <v>230</v>
      </c>
    </row>
    <row r="15" spans="1:11" ht="388.5" customHeight="1" x14ac:dyDescent="0.2">
      <c r="B15" s="83" t="s">
        <v>76</v>
      </c>
      <c r="C15" s="55" t="s">
        <v>77</v>
      </c>
      <c r="D15" s="87" t="s">
        <v>78</v>
      </c>
      <c r="E15" s="60" t="s">
        <v>26</v>
      </c>
      <c r="F15" s="53" t="s">
        <v>79</v>
      </c>
      <c r="G15" s="125" t="s">
        <v>37</v>
      </c>
      <c r="H15" s="134" t="s">
        <v>80</v>
      </c>
      <c r="I15" s="126" t="s">
        <v>81</v>
      </c>
      <c r="J15" s="89" t="s">
        <v>82</v>
      </c>
      <c r="K15" s="85" t="s">
        <v>83</v>
      </c>
    </row>
    <row r="16" spans="1:11" ht="8.25" customHeight="1" x14ac:dyDescent="0.2"/>
    <row r="17" spans="1:11" ht="20.100000000000001" customHeight="1" x14ac:dyDescent="0.2">
      <c r="A17" s="3" t="s">
        <v>84</v>
      </c>
    </row>
    <row r="18" spans="1:11" ht="20.100000000000001" customHeight="1" x14ac:dyDescent="0.2">
      <c r="B18" s="82" t="s">
        <v>3</v>
      </c>
      <c r="C18" s="140" t="s">
        <v>4</v>
      </c>
      <c r="D18" s="140"/>
      <c r="E18" s="82" t="s">
        <v>5</v>
      </c>
      <c r="F18" s="82" t="s">
        <v>6</v>
      </c>
      <c r="G18" s="140" t="s">
        <v>7</v>
      </c>
      <c r="H18" s="140"/>
      <c r="I18" s="140"/>
      <c r="J18" s="140" t="s">
        <v>8</v>
      </c>
      <c r="K18" s="140"/>
    </row>
    <row r="19" spans="1:11" ht="39" customHeight="1" x14ac:dyDescent="0.2">
      <c r="B19" s="82" t="s">
        <v>14</v>
      </c>
      <c r="C19" s="140" t="s">
        <v>15</v>
      </c>
      <c r="D19" s="140"/>
      <c r="E19" s="82" t="s">
        <v>16</v>
      </c>
      <c r="F19" s="82" t="s">
        <v>17</v>
      </c>
      <c r="G19" s="140" t="s">
        <v>19</v>
      </c>
      <c r="H19" s="140"/>
      <c r="I19" s="140"/>
      <c r="J19" s="140" t="s">
        <v>22</v>
      </c>
      <c r="K19" s="140"/>
    </row>
    <row r="20" spans="1:11" ht="37.5" customHeight="1" x14ac:dyDescent="0.2">
      <c r="B20" s="55" t="s">
        <v>85</v>
      </c>
      <c r="C20" s="148" t="s">
        <v>86</v>
      </c>
      <c r="D20" s="148"/>
      <c r="E20" s="120"/>
      <c r="F20" s="53" t="s">
        <v>87</v>
      </c>
      <c r="G20" s="143" t="s">
        <v>88</v>
      </c>
      <c r="H20" s="144"/>
      <c r="I20" s="144"/>
      <c r="J20" s="141" t="s">
        <v>26</v>
      </c>
      <c r="K20" s="142"/>
    </row>
    <row r="21" spans="1:11" ht="61.5" customHeight="1" x14ac:dyDescent="0.2">
      <c r="B21" s="55" t="s">
        <v>89</v>
      </c>
      <c r="C21" s="148" t="s">
        <v>90</v>
      </c>
      <c r="D21" s="148"/>
      <c r="E21" s="60" t="s">
        <v>26</v>
      </c>
      <c r="F21" s="53" t="s">
        <v>91</v>
      </c>
      <c r="G21" s="151" t="s">
        <v>92</v>
      </c>
      <c r="H21" s="151"/>
      <c r="I21" s="151"/>
      <c r="J21" s="152" t="s">
        <v>93</v>
      </c>
      <c r="K21" s="152"/>
    </row>
    <row r="22" spans="1:11" ht="115.5" customHeight="1" x14ac:dyDescent="0.2">
      <c r="B22" s="55" t="s">
        <v>94</v>
      </c>
      <c r="C22" s="148" t="s">
        <v>95</v>
      </c>
      <c r="D22" s="148"/>
      <c r="E22" s="113" t="s">
        <v>26</v>
      </c>
      <c r="F22" s="53" t="s">
        <v>232</v>
      </c>
      <c r="G22" s="154" t="s">
        <v>96</v>
      </c>
      <c r="H22" s="154"/>
      <c r="I22" s="154"/>
      <c r="J22" s="142" t="s">
        <v>26</v>
      </c>
      <c r="K22" s="142"/>
    </row>
    <row r="23" spans="1:11" ht="33.75" customHeight="1" x14ac:dyDescent="0.2">
      <c r="B23" s="55" t="s">
        <v>97</v>
      </c>
      <c r="C23" s="148" t="s">
        <v>98</v>
      </c>
      <c r="D23" s="148"/>
      <c r="E23" s="60" t="s">
        <v>26</v>
      </c>
      <c r="F23" s="53" t="s">
        <v>232</v>
      </c>
      <c r="G23" s="155" t="s">
        <v>99</v>
      </c>
      <c r="H23" s="155"/>
      <c r="I23" s="155"/>
      <c r="J23" s="142" t="s">
        <v>26</v>
      </c>
      <c r="K23" s="142"/>
    </row>
    <row r="24" spans="1:11" ht="48.75" customHeight="1" x14ac:dyDescent="0.2">
      <c r="B24" s="55" t="s">
        <v>100</v>
      </c>
      <c r="C24" s="148" t="s">
        <v>101</v>
      </c>
      <c r="D24" s="148"/>
      <c r="E24" s="121"/>
      <c r="F24" s="53" t="s">
        <v>232</v>
      </c>
      <c r="G24" s="153" t="s">
        <v>234</v>
      </c>
      <c r="H24" s="153"/>
      <c r="I24" s="153"/>
      <c r="J24" s="142" t="s">
        <v>26</v>
      </c>
      <c r="K24" s="142"/>
    </row>
    <row r="25" spans="1:11" ht="54" customHeight="1" x14ac:dyDescent="0.2">
      <c r="B25" s="55" t="s">
        <v>102</v>
      </c>
      <c r="C25" s="148" t="s">
        <v>103</v>
      </c>
      <c r="D25" s="148"/>
      <c r="E25" s="81" t="s">
        <v>26</v>
      </c>
      <c r="F25" s="53" t="s">
        <v>104</v>
      </c>
      <c r="G25" s="151" t="s">
        <v>233</v>
      </c>
      <c r="H25" s="151"/>
      <c r="I25" s="151"/>
      <c r="J25" s="142" t="s">
        <v>26</v>
      </c>
      <c r="K25" s="142"/>
    </row>
    <row r="26" spans="1:11" ht="31.5" customHeight="1" x14ac:dyDescent="0.2">
      <c r="B26" s="55" t="s">
        <v>105</v>
      </c>
      <c r="C26" s="148" t="s">
        <v>106</v>
      </c>
      <c r="D26" s="148"/>
      <c r="E26" s="114" t="s">
        <v>26</v>
      </c>
      <c r="F26" s="53" t="s">
        <v>232</v>
      </c>
      <c r="G26" s="151" t="s">
        <v>107</v>
      </c>
      <c r="H26" s="151"/>
      <c r="I26" s="151"/>
      <c r="J26" s="156" t="s">
        <v>26</v>
      </c>
      <c r="K26" s="157"/>
    </row>
    <row r="27" spans="1:11" ht="31.5" customHeight="1" x14ac:dyDescent="0.2">
      <c r="B27" s="55" t="s">
        <v>108</v>
      </c>
      <c r="C27" s="148" t="s">
        <v>109</v>
      </c>
      <c r="D27" s="148"/>
      <c r="E27" s="120"/>
      <c r="F27" s="53" t="s">
        <v>110</v>
      </c>
      <c r="G27" s="151" t="s">
        <v>111</v>
      </c>
      <c r="H27" s="151"/>
      <c r="I27" s="151"/>
      <c r="J27" s="156" t="s">
        <v>112</v>
      </c>
      <c r="K27" s="157"/>
    </row>
    <row r="28" spans="1:11" ht="31.5" customHeight="1" x14ac:dyDescent="0.2">
      <c r="B28" s="55">
        <v>0.95</v>
      </c>
      <c r="C28" s="148" t="s">
        <v>113</v>
      </c>
      <c r="D28" s="148"/>
      <c r="E28" s="127">
        <v>0.95</v>
      </c>
      <c r="F28" s="53" t="s">
        <v>35</v>
      </c>
      <c r="G28" s="151" t="s">
        <v>114</v>
      </c>
      <c r="H28" s="151"/>
      <c r="I28" s="151"/>
      <c r="J28" s="97" t="s">
        <v>26</v>
      </c>
      <c r="K28" s="54"/>
    </row>
    <row r="29" spans="1:11" ht="36.75" customHeight="1" x14ac:dyDescent="0.2">
      <c r="B29" s="55" t="s">
        <v>115</v>
      </c>
      <c r="C29" s="148" t="s">
        <v>116</v>
      </c>
      <c r="D29" s="148"/>
      <c r="E29" s="60" t="s">
        <v>26</v>
      </c>
      <c r="F29" s="61" t="s">
        <v>117</v>
      </c>
      <c r="G29" s="151" t="s">
        <v>118</v>
      </c>
      <c r="H29" s="151"/>
      <c r="I29" s="151"/>
      <c r="J29" s="97" t="s">
        <v>26</v>
      </c>
      <c r="K29" s="54"/>
    </row>
    <row r="30" spans="1:11" ht="71.25" customHeight="1" x14ac:dyDescent="0.2">
      <c r="B30" s="55" t="s">
        <v>119</v>
      </c>
      <c r="C30" s="148" t="s">
        <v>120</v>
      </c>
      <c r="D30" s="148"/>
      <c r="E30" s="60" t="s">
        <v>26</v>
      </c>
      <c r="F30" s="53" t="s">
        <v>26</v>
      </c>
      <c r="G30" s="151" t="s">
        <v>121</v>
      </c>
      <c r="H30" s="151"/>
      <c r="I30" s="151"/>
      <c r="J30" s="97" t="s">
        <v>26</v>
      </c>
      <c r="K30" s="54"/>
    </row>
    <row r="31" spans="1:11" ht="36" customHeight="1" x14ac:dyDescent="0.2">
      <c r="B31" s="55" t="s">
        <v>122</v>
      </c>
      <c r="C31" s="148" t="s">
        <v>123</v>
      </c>
      <c r="D31" s="148"/>
      <c r="E31" s="60" t="s">
        <v>26</v>
      </c>
      <c r="F31" s="60" t="s">
        <v>124</v>
      </c>
      <c r="G31" s="151" t="s">
        <v>125</v>
      </c>
      <c r="H31" s="151"/>
      <c r="I31" s="151"/>
      <c r="J31" s="97" t="s">
        <v>26</v>
      </c>
      <c r="K31" s="54"/>
    </row>
    <row r="32" spans="1:11" ht="30.75" customHeight="1" x14ac:dyDescent="0.2">
      <c r="B32" s="55" t="s">
        <v>126</v>
      </c>
      <c r="C32" s="148" t="s">
        <v>127</v>
      </c>
      <c r="D32" s="148"/>
      <c r="E32" s="122">
        <v>4.1859999999999999</v>
      </c>
      <c r="F32" s="80" t="s">
        <v>128</v>
      </c>
      <c r="G32" s="151" t="s">
        <v>129</v>
      </c>
      <c r="H32" s="151"/>
      <c r="I32" s="151"/>
      <c r="J32" s="97" t="s">
        <v>26</v>
      </c>
      <c r="K32" s="54"/>
    </row>
    <row r="33" spans="1:11" ht="28.5" customHeight="1" x14ac:dyDescent="0.2">
      <c r="B33" s="55" t="s">
        <v>130</v>
      </c>
      <c r="C33" s="148" t="s">
        <v>131</v>
      </c>
      <c r="D33" s="148"/>
      <c r="E33" s="123">
        <v>100</v>
      </c>
      <c r="F33" s="80" t="s">
        <v>132</v>
      </c>
      <c r="G33" s="151" t="s">
        <v>133</v>
      </c>
      <c r="H33" s="151"/>
      <c r="I33" s="151"/>
      <c r="J33" s="97" t="s">
        <v>26</v>
      </c>
      <c r="K33" s="54"/>
    </row>
    <row r="34" spans="1:11" ht="46.5" customHeight="1" x14ac:dyDescent="0.2">
      <c r="B34" s="55" t="s">
        <v>134</v>
      </c>
      <c r="C34" s="148" t="s">
        <v>135</v>
      </c>
      <c r="D34" s="148"/>
      <c r="E34" s="123">
        <v>20</v>
      </c>
      <c r="F34" s="80" t="s">
        <v>132</v>
      </c>
      <c r="G34" s="151" t="s">
        <v>136</v>
      </c>
      <c r="H34" s="151"/>
      <c r="I34" s="151"/>
      <c r="J34" s="97" t="s">
        <v>26</v>
      </c>
      <c r="K34" s="54"/>
    </row>
    <row r="35" spans="1:11" ht="41.25" customHeight="1" x14ac:dyDescent="0.2">
      <c r="B35" s="55" t="s">
        <v>137</v>
      </c>
      <c r="C35" s="148" t="s">
        <v>138</v>
      </c>
      <c r="D35" s="148"/>
      <c r="E35" s="123">
        <v>2260</v>
      </c>
      <c r="F35" s="135" t="s">
        <v>139</v>
      </c>
      <c r="G35" s="150" t="s">
        <v>237</v>
      </c>
      <c r="H35" s="150"/>
      <c r="I35" s="150"/>
      <c r="J35" s="97" t="s">
        <v>26</v>
      </c>
      <c r="K35" s="54"/>
    </row>
    <row r="36" spans="1:11" ht="6.75" customHeight="1" x14ac:dyDescent="0.2"/>
    <row r="37" spans="1:11" ht="18.75" customHeight="1" x14ac:dyDescent="0.2">
      <c r="A37" s="3" t="s">
        <v>140</v>
      </c>
      <c r="B37" s="3"/>
    </row>
    <row r="38" spans="1:11" ht="16.8" thickBot="1" x14ac:dyDescent="0.25">
      <c r="B38" s="145" t="s">
        <v>141</v>
      </c>
      <c r="C38" s="145"/>
      <c r="D38" s="92" t="s">
        <v>17</v>
      </c>
    </row>
    <row r="39" spans="1:11" ht="16.8" thickBot="1" x14ac:dyDescent="0.25">
      <c r="B39" s="146">
        <f>ROUNDDOWN('PMS(calc_process)'!G6, 0)</f>
        <v>0</v>
      </c>
      <c r="C39" s="147"/>
      <c r="D39" s="93" t="s">
        <v>142</v>
      </c>
    </row>
    <row r="40" spans="1:11" ht="20.100000000000001" customHeight="1" x14ac:dyDescent="0.2">
      <c r="F40" s="10"/>
      <c r="G40" s="10"/>
    </row>
    <row r="41" spans="1:11" ht="18.75" customHeight="1" x14ac:dyDescent="0.2">
      <c r="A41" s="3" t="s">
        <v>143</v>
      </c>
    </row>
    <row r="42" spans="1:11" ht="18" customHeight="1" x14ac:dyDescent="0.2">
      <c r="B42" s="22" t="s">
        <v>144</v>
      </c>
      <c r="C42" s="149" t="s">
        <v>145</v>
      </c>
      <c r="D42" s="149"/>
      <c r="E42" s="149"/>
      <c r="F42" s="149"/>
      <c r="G42" s="149"/>
      <c r="H42" s="149"/>
      <c r="I42" s="149"/>
      <c r="J42" s="11"/>
    </row>
    <row r="43" spans="1:11" ht="18" customHeight="1" x14ac:dyDescent="0.2">
      <c r="B43" s="22" t="s">
        <v>146</v>
      </c>
      <c r="C43" s="149" t="s">
        <v>147</v>
      </c>
      <c r="D43" s="149"/>
      <c r="E43" s="149"/>
      <c r="F43" s="149"/>
      <c r="G43" s="149"/>
      <c r="H43" s="149"/>
      <c r="I43" s="149"/>
      <c r="J43" s="11"/>
    </row>
    <row r="44" spans="1:11" ht="18" customHeight="1" x14ac:dyDescent="0.2">
      <c r="B44" s="22" t="s">
        <v>148</v>
      </c>
      <c r="C44" s="149" t="s">
        <v>149</v>
      </c>
      <c r="D44" s="149"/>
      <c r="E44" s="149"/>
      <c r="F44" s="149"/>
      <c r="G44" s="149"/>
      <c r="H44" s="149"/>
      <c r="I44" s="149"/>
      <c r="J44" s="11"/>
    </row>
  </sheetData>
  <customSheetViews>
    <customSheetView guid="{A6D69E71-0155-4DA9-9011-8E5D7C1C8238}" scale="80" showPageBreaks="1" showGridLines="0" fitToPage="1" printArea="1" view="pageBreakPreview">
      <selection activeCell="G33" sqref="G33:I33"/>
      <rowBreaks count="1" manualBreakCount="1">
        <brk id="28" max="10" man="1"/>
      </rowBreaks>
      <colBreaks count="1" manualBreakCount="1">
        <brk id="1" max="40" man="1"/>
      </colBreaks>
      <pageMargins left="0" right="0" top="0" bottom="0" header="0" footer="0"/>
      <pageSetup paperSize="9" scale="17" orientation="landscape" r:id="rId1"/>
    </customSheetView>
    <customSheetView guid="{44A2BFC1-4C82-4C8E-BF7F-0A90601B27BA}" scale="78" showPageBreaks="1" showGridLines="0" fitToPage="1" printArea="1" view="pageBreakPreview" topLeftCell="A16">
      <selection activeCell="D8" sqref="D8"/>
      <colBreaks count="1" manualBreakCount="1">
        <brk id="1" max="40" man="1"/>
      </colBreaks>
      <pageMargins left="0" right="0" top="0" bottom="0" header="0" footer="0"/>
      <pageSetup paperSize="9" scale="20" orientation="landscape" r:id="rId2"/>
    </customSheetView>
  </customSheetViews>
  <mergeCells count="51">
    <mergeCell ref="G26:I26"/>
    <mergeCell ref="C27:D27"/>
    <mergeCell ref="G27:I27"/>
    <mergeCell ref="J21:K21"/>
    <mergeCell ref="J22:K22"/>
    <mergeCell ref="J23:K23"/>
    <mergeCell ref="J24:K24"/>
    <mergeCell ref="G25:I25"/>
    <mergeCell ref="J25:K25"/>
    <mergeCell ref="G21:I21"/>
    <mergeCell ref="G24:I24"/>
    <mergeCell ref="G22:I22"/>
    <mergeCell ref="G23:I23"/>
    <mergeCell ref="J27:K27"/>
    <mergeCell ref="J26:K26"/>
    <mergeCell ref="C26:D26"/>
    <mergeCell ref="C28:D28"/>
    <mergeCell ref="C29:D29"/>
    <mergeCell ref="C44:I44"/>
    <mergeCell ref="C42:I42"/>
    <mergeCell ref="G35:I35"/>
    <mergeCell ref="G34:I34"/>
    <mergeCell ref="G29:I29"/>
    <mergeCell ref="G30:I30"/>
    <mergeCell ref="G31:I31"/>
    <mergeCell ref="G32:I32"/>
    <mergeCell ref="G33:I33"/>
    <mergeCell ref="G28:I28"/>
    <mergeCell ref="C43:I43"/>
    <mergeCell ref="C18:D18"/>
    <mergeCell ref="C19:D19"/>
    <mergeCell ref="B38:C38"/>
    <mergeCell ref="B39:C39"/>
    <mergeCell ref="C20:D20"/>
    <mergeCell ref="C21:D21"/>
    <mergeCell ref="C24:D24"/>
    <mergeCell ref="C22:D22"/>
    <mergeCell ref="C30:D30"/>
    <mergeCell ref="C35:D35"/>
    <mergeCell ref="C34:D34"/>
    <mergeCell ref="C31:D31"/>
    <mergeCell ref="C32:D32"/>
    <mergeCell ref="C33:D33"/>
    <mergeCell ref="C23:D23"/>
    <mergeCell ref="C25:D25"/>
    <mergeCell ref="J18:K18"/>
    <mergeCell ref="J19:K19"/>
    <mergeCell ref="J20:K20"/>
    <mergeCell ref="G18:I18"/>
    <mergeCell ref="G19:I19"/>
    <mergeCell ref="G20:I20"/>
  </mergeCells>
  <phoneticPr fontId="3"/>
  <pageMargins left="0.70866141732283472" right="0.70866141732283472" top="0.74803149606299213" bottom="0.74803149606299213" header="0.31496062992125984" footer="0.31496062992125984"/>
  <pageSetup paperSize="9" scale="20" orientation="landscape" r:id="rId3"/>
  <colBreaks count="1" manualBreakCount="1">
    <brk id="1" max="4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C24"/>
  <sheetViews>
    <sheetView showGridLines="0" view="pageBreakPreview" zoomScale="80" zoomScaleNormal="80" zoomScaleSheetLayoutView="80" workbookViewId="0"/>
  </sheetViews>
  <sheetFormatPr defaultColWidth="9" defaultRowHeight="13.8" x14ac:dyDescent="0.2"/>
  <cols>
    <col min="1" max="1" width="2.88671875" style="1" customWidth="1"/>
    <col min="2" max="2" width="20.33203125" style="1" customWidth="1"/>
    <col min="3" max="3" width="21.33203125" style="1" customWidth="1"/>
    <col min="4" max="4" width="18.109375" style="1" customWidth="1"/>
    <col min="5" max="10" width="20.33203125" style="1" customWidth="1"/>
    <col min="11" max="11" width="24.109375" style="1" customWidth="1"/>
    <col min="12" max="12" width="26.33203125" style="1" customWidth="1"/>
    <col min="13" max="13" width="30.109375" style="1" customWidth="1"/>
    <col min="14" max="14" width="19.109375" style="1" customWidth="1"/>
    <col min="15" max="16" width="19.33203125" style="1" customWidth="1"/>
    <col min="17" max="17" width="18.33203125" style="1" customWidth="1"/>
    <col min="18" max="18" width="20.109375" style="1" customWidth="1"/>
    <col min="19" max="19" width="19.6640625" style="1" customWidth="1"/>
    <col min="20" max="20" width="21.33203125" style="1" customWidth="1"/>
    <col min="21" max="21" width="20.33203125" style="1" customWidth="1"/>
    <col min="22" max="22" width="22.6640625" style="1" customWidth="1"/>
    <col min="23" max="23" width="26.33203125" style="1" customWidth="1"/>
    <col min="24" max="24" width="27" style="1" customWidth="1"/>
    <col min="25" max="25" width="24.6640625" style="1" customWidth="1"/>
    <col min="26" max="26" width="23.88671875" style="1" customWidth="1"/>
    <col min="27" max="27" width="24.6640625" style="1" customWidth="1"/>
    <col min="28" max="28" width="13.6640625" style="1" customWidth="1"/>
    <col min="29" max="29" width="7" style="1" hidden="1" customWidth="1"/>
    <col min="30" max="16384" width="9" style="1"/>
  </cols>
  <sheetData>
    <row r="1" spans="1:27" ht="18" customHeight="1" x14ac:dyDescent="0.2">
      <c r="L1" s="13"/>
      <c r="M1" s="13"/>
      <c r="AA1" s="1" t="s">
        <v>0</v>
      </c>
    </row>
    <row r="2" spans="1:27" ht="27.75" customHeight="1" x14ac:dyDescent="0.2">
      <c r="A2" s="14" t="s">
        <v>150</v>
      </c>
      <c r="B2" s="15"/>
      <c r="C2" s="15"/>
      <c r="D2" s="15"/>
      <c r="E2" s="16"/>
      <c r="F2" s="16"/>
      <c r="G2" s="16"/>
      <c r="H2" s="16"/>
      <c r="I2" s="16"/>
      <c r="J2" s="16"/>
      <c r="K2" s="16"/>
      <c r="L2" s="16"/>
      <c r="M2" s="16"/>
      <c r="N2" s="16"/>
      <c r="O2" s="16"/>
      <c r="P2" s="16"/>
      <c r="Q2" s="16"/>
      <c r="R2" s="16"/>
      <c r="S2" s="16"/>
      <c r="T2" s="16"/>
      <c r="U2" s="16"/>
      <c r="V2" s="16"/>
      <c r="W2" s="16"/>
      <c r="X2" s="16"/>
      <c r="Y2" s="16"/>
      <c r="Z2" s="16"/>
      <c r="AA2" s="16"/>
    </row>
    <row r="3" spans="1:27" ht="18" customHeight="1" x14ac:dyDescent="0.2">
      <c r="L3" s="13"/>
      <c r="M3" s="13"/>
    </row>
    <row r="4" spans="1:27" ht="18" customHeight="1" x14ac:dyDescent="0.2">
      <c r="B4" s="128" t="s">
        <v>151</v>
      </c>
      <c r="L4" s="13"/>
      <c r="M4" s="13"/>
    </row>
    <row r="5" spans="1:27" ht="51.75" customHeight="1" x14ac:dyDescent="0.2">
      <c r="B5" s="56" t="s">
        <v>152</v>
      </c>
      <c r="C5" s="56" t="s">
        <v>153</v>
      </c>
      <c r="D5" s="69" t="s">
        <v>154</v>
      </c>
      <c r="L5" s="13"/>
      <c r="M5" s="13"/>
    </row>
    <row r="6" spans="1:27" ht="21.75" customHeight="1" x14ac:dyDescent="0.2">
      <c r="B6" s="57" t="s">
        <v>155</v>
      </c>
      <c r="C6" s="57" t="s">
        <v>156</v>
      </c>
      <c r="D6" s="70"/>
      <c r="L6" s="13"/>
      <c r="M6" s="13"/>
    </row>
    <row r="7" spans="1:27" ht="18" customHeight="1" x14ac:dyDescent="0.2">
      <c r="L7" s="13"/>
      <c r="M7" s="13"/>
    </row>
    <row r="8" spans="1:27" ht="18" customHeight="1" x14ac:dyDescent="0.2">
      <c r="L8" s="13"/>
      <c r="M8" s="13"/>
    </row>
    <row r="9" spans="1:27" ht="18" customHeight="1" x14ac:dyDescent="0.2">
      <c r="A9" s="105" t="s">
        <v>157</v>
      </c>
      <c r="L9" s="13"/>
      <c r="M9" s="13"/>
    </row>
    <row r="10" spans="1:27" s="41" customFormat="1" ht="29.25" customHeight="1" x14ac:dyDescent="0.2">
      <c r="B10" s="68"/>
      <c r="C10" s="160" t="s">
        <v>158</v>
      </c>
      <c r="D10" s="161"/>
      <c r="E10" s="161"/>
      <c r="F10" s="161"/>
      <c r="G10" s="161"/>
      <c r="H10" s="161"/>
      <c r="I10" s="161"/>
      <c r="J10" s="161"/>
      <c r="K10" s="161"/>
      <c r="L10" s="161"/>
      <c r="M10" s="161"/>
      <c r="N10" s="161"/>
      <c r="O10" s="161"/>
      <c r="P10" s="161" t="s">
        <v>159</v>
      </c>
      <c r="Q10" s="161"/>
      <c r="R10" s="161"/>
      <c r="S10" s="161"/>
      <c r="T10" s="161"/>
      <c r="U10" s="161"/>
      <c r="V10" s="164" t="s">
        <v>160</v>
      </c>
      <c r="W10" s="164"/>
      <c r="X10" s="165"/>
      <c r="Y10" s="158" t="s">
        <v>161</v>
      </c>
      <c r="Z10" s="159"/>
      <c r="AA10" s="159"/>
    </row>
    <row r="11" spans="1:27" s="41" customFormat="1" ht="21" x14ac:dyDescent="0.2">
      <c r="B11" s="63" t="s">
        <v>162</v>
      </c>
      <c r="C11" s="64" t="s">
        <v>89</v>
      </c>
      <c r="D11" s="65" t="s">
        <v>163</v>
      </c>
      <c r="E11" s="65" t="s">
        <v>126</v>
      </c>
      <c r="F11" s="65" t="s">
        <v>130</v>
      </c>
      <c r="G11" s="65" t="s">
        <v>134</v>
      </c>
      <c r="H11" s="65" t="s">
        <v>137</v>
      </c>
      <c r="I11" s="65" t="s">
        <v>164</v>
      </c>
      <c r="J11" s="66" t="s">
        <v>165</v>
      </c>
      <c r="K11" s="65" t="s">
        <v>166</v>
      </c>
      <c r="L11" s="117" t="s">
        <v>167</v>
      </c>
      <c r="M11" s="65" t="s">
        <v>168</v>
      </c>
      <c r="N11" s="67" t="s">
        <v>169</v>
      </c>
      <c r="O11" s="71" t="s">
        <v>170</v>
      </c>
      <c r="P11" s="132" t="s">
        <v>171</v>
      </c>
      <c r="Q11" s="65" t="s">
        <v>172</v>
      </c>
      <c r="R11" s="71" t="s">
        <v>173</v>
      </c>
      <c r="S11" s="72" t="str">
        <f>IF($C$6="Option 1"," ",IF($C$6="Option 2.1","t",IF($C$6="Option 2.2","Pp")))</f>
        <v>Pp</v>
      </c>
      <c r="T11" s="65" t="s">
        <v>41</v>
      </c>
      <c r="U11" s="65" t="s">
        <v>174</v>
      </c>
      <c r="V11" s="65" t="s">
        <v>175</v>
      </c>
      <c r="W11" s="65" t="s">
        <v>176</v>
      </c>
      <c r="X11" s="65" t="s">
        <v>177</v>
      </c>
      <c r="Y11" s="59" t="s">
        <v>178</v>
      </c>
      <c r="Z11" s="59" t="s">
        <v>179</v>
      </c>
      <c r="AA11" s="59" t="s">
        <v>180</v>
      </c>
    </row>
    <row r="12" spans="1:27" s="41" customFormat="1" ht="213.75" customHeight="1" x14ac:dyDescent="0.2">
      <c r="B12" s="62" t="s">
        <v>181</v>
      </c>
      <c r="C12" s="42" t="s">
        <v>90</v>
      </c>
      <c r="D12" s="58" t="s">
        <v>95</v>
      </c>
      <c r="E12" s="58" t="s">
        <v>127</v>
      </c>
      <c r="F12" s="58" t="s">
        <v>131</v>
      </c>
      <c r="G12" s="58" t="s">
        <v>135</v>
      </c>
      <c r="H12" s="58" t="s">
        <v>138</v>
      </c>
      <c r="I12" s="58" t="s">
        <v>182</v>
      </c>
      <c r="J12" s="58" t="s">
        <v>183</v>
      </c>
      <c r="K12" s="58" t="s">
        <v>184</v>
      </c>
      <c r="L12" s="58" t="s">
        <v>185</v>
      </c>
      <c r="M12" s="98" t="s">
        <v>186</v>
      </c>
      <c r="N12" s="100" t="s">
        <v>187</v>
      </c>
      <c r="O12" s="98" t="s">
        <v>188</v>
      </c>
      <c r="P12" s="99" t="s">
        <v>189</v>
      </c>
      <c r="Q12" s="99" t="s">
        <v>190</v>
      </c>
      <c r="R12" s="100" t="s">
        <v>191</v>
      </c>
      <c r="S12" s="100" t="str">
        <f>IF(C6="Option 1"," ",IF($C$6="Option 2.1","Usage time",IF($C$6="Option 2.2","Population who consumes the purified water serviced by the project activity in the period p",)))</f>
        <v>Population who consumes the purified water serviced by the project activity in the period p</v>
      </c>
      <c r="T12" s="58" t="s">
        <v>42</v>
      </c>
      <c r="U12" s="58" t="s">
        <v>192</v>
      </c>
      <c r="V12" s="58" t="s">
        <v>193</v>
      </c>
      <c r="W12" s="58" t="s">
        <v>194</v>
      </c>
      <c r="X12" s="58" t="s">
        <v>195</v>
      </c>
      <c r="Y12" s="43" t="s">
        <v>196</v>
      </c>
      <c r="Z12" s="43" t="s">
        <v>197</v>
      </c>
      <c r="AA12" s="43" t="s">
        <v>198</v>
      </c>
    </row>
    <row r="13" spans="1:27" s="41" customFormat="1" ht="34.799999999999997" x14ac:dyDescent="0.2">
      <c r="B13" s="62" t="s">
        <v>199</v>
      </c>
      <c r="C13" s="78" t="s">
        <v>200</v>
      </c>
      <c r="D13" s="52" t="s">
        <v>235</v>
      </c>
      <c r="E13" s="52" t="s">
        <v>128</v>
      </c>
      <c r="F13" s="52" t="s">
        <v>132</v>
      </c>
      <c r="G13" s="52" t="s">
        <v>132</v>
      </c>
      <c r="H13" s="52" t="s">
        <v>128</v>
      </c>
      <c r="I13" s="52" t="s">
        <v>235</v>
      </c>
      <c r="J13" s="52" t="s">
        <v>235</v>
      </c>
      <c r="K13" s="94" t="s">
        <v>43</v>
      </c>
      <c r="L13" s="94" t="s">
        <v>201</v>
      </c>
      <c r="M13" s="101" t="s">
        <v>202</v>
      </c>
      <c r="N13" s="102" t="s">
        <v>203</v>
      </c>
      <c r="O13" s="102" t="s">
        <v>26</v>
      </c>
      <c r="P13" s="102" t="s">
        <v>204</v>
      </c>
      <c r="Q13" s="102" t="s">
        <v>79</v>
      </c>
      <c r="R13" s="95" t="s">
        <v>87</v>
      </c>
      <c r="S13" s="103" t="str">
        <f>IF($C$6="Option 1"," ",IF($C$6="Option 2.1","Hours/p",IF($C$6="Option 2.2","number",)))</f>
        <v>number</v>
      </c>
      <c r="T13" s="95" t="s">
        <v>26</v>
      </c>
      <c r="U13" s="101" t="s">
        <v>205</v>
      </c>
      <c r="V13" s="52" t="s">
        <v>139</v>
      </c>
      <c r="W13" s="44" t="s">
        <v>206</v>
      </c>
      <c r="X13" s="44" t="s">
        <v>206</v>
      </c>
      <c r="Y13" s="44" t="s">
        <v>206</v>
      </c>
      <c r="Z13" s="44" t="s">
        <v>206</v>
      </c>
      <c r="AA13" s="44" t="s">
        <v>206</v>
      </c>
    </row>
    <row r="14" spans="1:27" s="41" customFormat="1" ht="17.399999999999999" x14ac:dyDescent="0.2">
      <c r="B14" s="162" t="s">
        <v>207</v>
      </c>
      <c r="C14" s="79"/>
      <c r="D14" s="118"/>
      <c r="E14" s="95">
        <f>'PMS(input)'!$E$32</f>
        <v>4.1859999999999999</v>
      </c>
      <c r="F14" s="95">
        <f>'PMS(input)'!$E$33</f>
        <v>100</v>
      </c>
      <c r="G14" s="95">
        <f>'PMS(input)'!$E$34</f>
        <v>20</v>
      </c>
      <c r="H14" s="95">
        <f>'PMS(input)'!$E$35</f>
        <v>2260</v>
      </c>
      <c r="I14" s="119"/>
      <c r="J14" s="116">
        <f>'PMS(input)'!$E$24</f>
        <v>0</v>
      </c>
      <c r="K14" s="107"/>
      <c r="L14" s="110"/>
      <c r="M14" s="111"/>
      <c r="N14" s="118"/>
      <c r="O14" s="108"/>
      <c r="P14" s="108"/>
      <c r="Q14" s="108"/>
      <c r="R14" s="104">
        <f>IF($C$6="Option 1",$D$6,IF($C$6="Option 2.1",IFERROR((S14*'PMS(input)'!$E$27),""),IF($C$6="Option 2.2",IFERROR((S14*MIN('PMS(input)'!$E$20,5.5)*P14),""),"")))</f>
        <v>0</v>
      </c>
      <c r="S14" s="131"/>
      <c r="T14" s="104">
        <f>'PMS(input)'!$E$9</f>
        <v>0</v>
      </c>
      <c r="U14" s="107"/>
      <c r="V14" s="115" t="str">
        <f t="shared" ref="V14:V23" si="0">IFERROR((E14*(F14-G14)+0.01*H14)/D14,"")</f>
        <v/>
      </c>
      <c r="W14" s="104">
        <f t="shared" ref="W14:W23" si="1">IFERROR(U14*M14,"")</f>
        <v>0</v>
      </c>
      <c r="X14" s="104">
        <f>IFERROR(Q14*N14*(1+O14),"")</f>
        <v>0</v>
      </c>
      <c r="Y14" s="74" t="str">
        <f t="shared" ref="Y14:Y23" si="2">IFERROR(0.95*R14*T14*K14*V14*I14*J14*L14*10^-9,"")</f>
        <v/>
      </c>
      <c r="Z14" s="74">
        <f t="shared" ref="Z14:Z23" si="3">IFERROR(W14+X14,"")</f>
        <v>0</v>
      </c>
      <c r="AA14" s="74" t="str">
        <f>IFERROR(Y14-Z14,"")</f>
        <v/>
      </c>
    </row>
    <row r="15" spans="1:27" s="41" customFormat="1" ht="17.399999999999999" x14ac:dyDescent="0.2">
      <c r="B15" s="162"/>
      <c r="C15" s="79"/>
      <c r="D15" s="118"/>
      <c r="E15" s="95">
        <f>'PMS(input)'!$E$32</f>
        <v>4.1859999999999999</v>
      </c>
      <c r="F15" s="95">
        <f>'PMS(input)'!$E$33</f>
        <v>100</v>
      </c>
      <c r="G15" s="95">
        <f>'PMS(input)'!$E$34</f>
        <v>20</v>
      </c>
      <c r="H15" s="95">
        <f>'PMS(input)'!$E$35</f>
        <v>2260</v>
      </c>
      <c r="I15" s="119"/>
      <c r="J15" s="116">
        <f>'PMS(input)'!$E$24</f>
        <v>0</v>
      </c>
      <c r="K15" s="107"/>
      <c r="L15" s="110"/>
      <c r="M15" s="111"/>
      <c r="N15" s="118"/>
      <c r="O15" s="108"/>
      <c r="P15" s="108"/>
      <c r="Q15" s="108"/>
      <c r="R15" s="104">
        <f>IF($C$6="Option 1",$D$6,IF($C$6="Option 2.1",IFERROR((S15*'PMS(input)'!$E$27),""),IF($C$6="Option 2.2",IFERROR((S15*MIN('PMS(input)'!$E$20,5.5)*P15),""),"")))</f>
        <v>0</v>
      </c>
      <c r="S15" s="131"/>
      <c r="T15" s="104">
        <f>'PMS(input)'!$E$9</f>
        <v>0</v>
      </c>
      <c r="U15" s="107"/>
      <c r="V15" s="115" t="str">
        <f t="shared" si="0"/>
        <v/>
      </c>
      <c r="W15" s="104">
        <f t="shared" si="1"/>
        <v>0</v>
      </c>
      <c r="X15" s="104">
        <f t="shared" ref="X15:X23" si="4">IFERROR(Q15*N15*(1+O15),"")</f>
        <v>0</v>
      </c>
      <c r="Y15" s="74" t="str">
        <f t="shared" si="2"/>
        <v/>
      </c>
      <c r="Z15" s="74">
        <f t="shared" si="3"/>
        <v>0</v>
      </c>
      <c r="AA15" s="74" t="str">
        <f t="shared" ref="AA15:AA23" si="5">IFERROR(Y15-Z15,"")</f>
        <v/>
      </c>
    </row>
    <row r="16" spans="1:27" s="41" customFormat="1" ht="17.399999999999999" x14ac:dyDescent="0.2">
      <c r="B16" s="162"/>
      <c r="C16" s="79"/>
      <c r="D16" s="118"/>
      <c r="E16" s="95">
        <f>'PMS(input)'!$E$32</f>
        <v>4.1859999999999999</v>
      </c>
      <c r="F16" s="95">
        <f>'PMS(input)'!$E$33</f>
        <v>100</v>
      </c>
      <c r="G16" s="95">
        <f>'PMS(input)'!$E$34</f>
        <v>20</v>
      </c>
      <c r="H16" s="95">
        <f>'PMS(input)'!$E$35</f>
        <v>2260</v>
      </c>
      <c r="I16" s="119"/>
      <c r="J16" s="116">
        <f>'PMS(input)'!$E$24</f>
        <v>0</v>
      </c>
      <c r="K16" s="107"/>
      <c r="L16" s="110"/>
      <c r="M16" s="111"/>
      <c r="N16" s="118"/>
      <c r="O16" s="108"/>
      <c r="P16" s="108"/>
      <c r="Q16" s="108"/>
      <c r="R16" s="104">
        <f>IF($C$6="Option 1",$D$6,IF($C$6="Option 2.1",IFERROR((S16*'PMS(input)'!$E$27),""),IF($C$6="Option 2.2",IFERROR((S16*MIN('PMS(input)'!$E$20,5.5)*P16),""),"")))</f>
        <v>0</v>
      </c>
      <c r="S16" s="131"/>
      <c r="T16" s="104">
        <f>'PMS(input)'!$E$9</f>
        <v>0</v>
      </c>
      <c r="U16" s="107"/>
      <c r="V16" s="115" t="str">
        <f t="shared" si="0"/>
        <v/>
      </c>
      <c r="W16" s="104">
        <f t="shared" si="1"/>
        <v>0</v>
      </c>
      <c r="X16" s="104">
        <f t="shared" si="4"/>
        <v>0</v>
      </c>
      <c r="Y16" s="73" t="str">
        <f t="shared" si="2"/>
        <v/>
      </c>
      <c r="Z16" s="74">
        <f t="shared" si="3"/>
        <v>0</v>
      </c>
      <c r="AA16" s="74" t="str">
        <f t="shared" si="5"/>
        <v/>
      </c>
    </row>
    <row r="17" spans="2:27" s="41" customFormat="1" ht="17.399999999999999" x14ac:dyDescent="0.2">
      <c r="B17" s="162"/>
      <c r="C17" s="79"/>
      <c r="D17" s="118"/>
      <c r="E17" s="95">
        <f>'PMS(input)'!$E$32</f>
        <v>4.1859999999999999</v>
      </c>
      <c r="F17" s="95">
        <f>'PMS(input)'!$E$33</f>
        <v>100</v>
      </c>
      <c r="G17" s="95">
        <f>'PMS(input)'!$E$34</f>
        <v>20</v>
      </c>
      <c r="H17" s="95">
        <f>'PMS(input)'!$E$35</f>
        <v>2260</v>
      </c>
      <c r="I17" s="119"/>
      <c r="J17" s="116">
        <f>'PMS(input)'!$E$24</f>
        <v>0</v>
      </c>
      <c r="K17" s="107"/>
      <c r="L17" s="110"/>
      <c r="M17" s="111"/>
      <c r="N17" s="118"/>
      <c r="O17" s="108"/>
      <c r="P17" s="108"/>
      <c r="Q17" s="108"/>
      <c r="R17" s="104">
        <f>IF($C$6="Option 1",$D$6,IF($C$6="Option 2.1",IFERROR((S17*'PMS(input)'!$E$27),""),IF($C$6="Option 2.2",IFERROR((S17*MIN('PMS(input)'!$E$20,5.5)*P17),""),"")))</f>
        <v>0</v>
      </c>
      <c r="S17" s="131"/>
      <c r="T17" s="104">
        <f>'PMS(input)'!$E$9</f>
        <v>0</v>
      </c>
      <c r="U17" s="107"/>
      <c r="V17" s="115" t="str">
        <f t="shared" si="0"/>
        <v/>
      </c>
      <c r="W17" s="104">
        <f t="shared" si="1"/>
        <v>0</v>
      </c>
      <c r="X17" s="104">
        <f t="shared" si="4"/>
        <v>0</v>
      </c>
      <c r="Y17" s="73" t="str">
        <f t="shared" si="2"/>
        <v/>
      </c>
      <c r="Z17" s="74">
        <f t="shared" si="3"/>
        <v>0</v>
      </c>
      <c r="AA17" s="74" t="str">
        <f t="shared" si="5"/>
        <v/>
      </c>
    </row>
    <row r="18" spans="2:27" s="41" customFormat="1" ht="17.399999999999999" x14ac:dyDescent="0.2">
      <c r="B18" s="162"/>
      <c r="C18" s="79"/>
      <c r="D18" s="118"/>
      <c r="E18" s="95">
        <f>'PMS(input)'!$E$32</f>
        <v>4.1859999999999999</v>
      </c>
      <c r="F18" s="95">
        <f>'PMS(input)'!$E$33</f>
        <v>100</v>
      </c>
      <c r="G18" s="95">
        <f>'PMS(input)'!$E$34</f>
        <v>20</v>
      </c>
      <c r="H18" s="95">
        <f>'PMS(input)'!$E$35</f>
        <v>2260</v>
      </c>
      <c r="I18" s="119"/>
      <c r="J18" s="116">
        <f>'PMS(input)'!$E$24</f>
        <v>0</v>
      </c>
      <c r="K18" s="107"/>
      <c r="L18" s="110"/>
      <c r="M18" s="112"/>
      <c r="N18" s="133"/>
      <c r="O18" s="109"/>
      <c r="P18" s="109"/>
      <c r="Q18" s="109"/>
      <c r="R18" s="104">
        <f>IF($C$6="Option 1",$D$6,IF($C$6="Option 2.1",IFERROR((S18*'PMS(input)'!$E$27),""),IF($C$6="Option 2.2",IFERROR((S18*MIN('PMS(input)'!$E$20,5.5)*P18),""),"")))</f>
        <v>0</v>
      </c>
      <c r="S18" s="131"/>
      <c r="T18" s="104">
        <f>'PMS(input)'!$E$9</f>
        <v>0</v>
      </c>
      <c r="U18" s="107"/>
      <c r="V18" s="115" t="str">
        <f t="shared" si="0"/>
        <v/>
      </c>
      <c r="W18" s="96">
        <f t="shared" si="1"/>
        <v>0</v>
      </c>
      <c r="X18" s="96">
        <f t="shared" si="4"/>
        <v>0</v>
      </c>
      <c r="Y18" s="73" t="str">
        <f t="shared" si="2"/>
        <v/>
      </c>
      <c r="Z18" s="74">
        <f t="shared" si="3"/>
        <v>0</v>
      </c>
      <c r="AA18" s="74" t="str">
        <f t="shared" si="5"/>
        <v/>
      </c>
    </row>
    <row r="19" spans="2:27" s="41" customFormat="1" ht="17.399999999999999" x14ac:dyDescent="0.2">
      <c r="B19" s="162"/>
      <c r="C19" s="79"/>
      <c r="D19" s="118"/>
      <c r="E19" s="95">
        <f>'PMS(input)'!$E$32</f>
        <v>4.1859999999999999</v>
      </c>
      <c r="F19" s="95">
        <f>'PMS(input)'!$E$33</f>
        <v>100</v>
      </c>
      <c r="G19" s="95">
        <f>'PMS(input)'!$E$34</f>
        <v>20</v>
      </c>
      <c r="H19" s="95">
        <f>'PMS(input)'!$E$35</f>
        <v>2260</v>
      </c>
      <c r="I19" s="119"/>
      <c r="J19" s="116">
        <f>'PMS(input)'!$E$24</f>
        <v>0</v>
      </c>
      <c r="K19" s="107"/>
      <c r="L19" s="110"/>
      <c r="M19" s="112"/>
      <c r="N19" s="133"/>
      <c r="O19" s="109"/>
      <c r="P19" s="109"/>
      <c r="Q19" s="109"/>
      <c r="R19" s="104">
        <f>IF($C$6="Option 1",$D$6,IF($C$6="Option 2.1",IFERROR((S19*'PMS(input)'!$E$27),""),IF($C$6="Option 2.2",IFERROR((S19*MIN('PMS(input)'!$E$20,5.5)*P19),""),"")))</f>
        <v>0</v>
      </c>
      <c r="S19" s="131"/>
      <c r="T19" s="104">
        <f>'PMS(input)'!$E$9</f>
        <v>0</v>
      </c>
      <c r="U19" s="107"/>
      <c r="V19" s="115" t="str">
        <f t="shared" si="0"/>
        <v/>
      </c>
      <c r="W19" s="96">
        <f t="shared" si="1"/>
        <v>0</v>
      </c>
      <c r="X19" s="96">
        <f t="shared" si="4"/>
        <v>0</v>
      </c>
      <c r="Y19" s="73" t="str">
        <f t="shared" si="2"/>
        <v/>
      </c>
      <c r="Z19" s="74">
        <f t="shared" si="3"/>
        <v>0</v>
      </c>
      <c r="AA19" s="74" t="str">
        <f t="shared" si="5"/>
        <v/>
      </c>
    </row>
    <row r="20" spans="2:27" s="41" customFormat="1" ht="17.399999999999999" x14ac:dyDescent="0.2">
      <c r="B20" s="162"/>
      <c r="C20" s="79"/>
      <c r="D20" s="118"/>
      <c r="E20" s="95">
        <f>'PMS(input)'!$E$32</f>
        <v>4.1859999999999999</v>
      </c>
      <c r="F20" s="95">
        <f>'PMS(input)'!$E$33</f>
        <v>100</v>
      </c>
      <c r="G20" s="95">
        <f>'PMS(input)'!$E$34</f>
        <v>20</v>
      </c>
      <c r="H20" s="95">
        <f>'PMS(input)'!$E$35</f>
        <v>2260</v>
      </c>
      <c r="I20" s="119"/>
      <c r="J20" s="116">
        <f>'PMS(input)'!$E$24</f>
        <v>0</v>
      </c>
      <c r="K20" s="107"/>
      <c r="L20" s="110"/>
      <c r="M20" s="112"/>
      <c r="N20" s="133"/>
      <c r="O20" s="109"/>
      <c r="P20" s="109"/>
      <c r="Q20" s="109"/>
      <c r="R20" s="104">
        <f>IF($C$6="Option 1",$D$6,IF($C$6="Option 2.1",IFERROR((S20*'PMS(input)'!$E$27),""),IF($C$6="Option 2.2",IFERROR((S20*MIN('PMS(input)'!$E$20,5.5)*P20),""),"")))</f>
        <v>0</v>
      </c>
      <c r="S20" s="131"/>
      <c r="T20" s="104">
        <f>'PMS(input)'!$E$9</f>
        <v>0</v>
      </c>
      <c r="U20" s="107"/>
      <c r="V20" s="115" t="str">
        <f t="shared" si="0"/>
        <v/>
      </c>
      <c r="W20" s="96">
        <f t="shared" si="1"/>
        <v>0</v>
      </c>
      <c r="X20" s="96">
        <f t="shared" si="4"/>
        <v>0</v>
      </c>
      <c r="Y20" s="73" t="str">
        <f t="shared" si="2"/>
        <v/>
      </c>
      <c r="Z20" s="74">
        <f t="shared" si="3"/>
        <v>0</v>
      </c>
      <c r="AA20" s="74" t="str">
        <f t="shared" si="5"/>
        <v/>
      </c>
    </row>
    <row r="21" spans="2:27" s="41" customFormat="1" ht="17.399999999999999" x14ac:dyDescent="0.2">
      <c r="B21" s="162"/>
      <c r="C21" s="79"/>
      <c r="D21" s="118"/>
      <c r="E21" s="95">
        <f>'PMS(input)'!$E$32</f>
        <v>4.1859999999999999</v>
      </c>
      <c r="F21" s="95">
        <f>'PMS(input)'!$E$33</f>
        <v>100</v>
      </c>
      <c r="G21" s="95">
        <f>'PMS(input)'!$E$34</f>
        <v>20</v>
      </c>
      <c r="H21" s="95">
        <f>'PMS(input)'!$E$35</f>
        <v>2260</v>
      </c>
      <c r="I21" s="119"/>
      <c r="J21" s="116">
        <f>'PMS(input)'!$E$24</f>
        <v>0</v>
      </c>
      <c r="K21" s="107"/>
      <c r="L21" s="110"/>
      <c r="M21" s="112"/>
      <c r="N21" s="133"/>
      <c r="O21" s="109"/>
      <c r="P21" s="109"/>
      <c r="Q21" s="109"/>
      <c r="R21" s="104">
        <f>IF($C$6="Option 1",$D$6,IF($C$6="Option 2.1",IFERROR((S21*'PMS(input)'!$E$27),""),IF($C$6="Option 2.2",IFERROR((S21*MIN('PMS(input)'!$E$20,5.5)*P21),""),"")))</f>
        <v>0</v>
      </c>
      <c r="S21" s="131"/>
      <c r="T21" s="104">
        <f>'PMS(input)'!$E$9</f>
        <v>0</v>
      </c>
      <c r="U21" s="107"/>
      <c r="V21" s="115" t="str">
        <f t="shared" si="0"/>
        <v/>
      </c>
      <c r="W21" s="96">
        <f t="shared" si="1"/>
        <v>0</v>
      </c>
      <c r="X21" s="96">
        <f t="shared" si="4"/>
        <v>0</v>
      </c>
      <c r="Y21" s="73" t="str">
        <f t="shared" si="2"/>
        <v/>
      </c>
      <c r="Z21" s="74">
        <f t="shared" si="3"/>
        <v>0</v>
      </c>
      <c r="AA21" s="74" t="str">
        <f t="shared" si="5"/>
        <v/>
      </c>
    </row>
    <row r="22" spans="2:27" s="41" customFormat="1" ht="17.399999999999999" x14ac:dyDescent="0.2">
      <c r="B22" s="162"/>
      <c r="C22" s="79"/>
      <c r="D22" s="118"/>
      <c r="E22" s="95">
        <f>'PMS(input)'!$E$32</f>
        <v>4.1859999999999999</v>
      </c>
      <c r="F22" s="95">
        <f>'PMS(input)'!$E$33</f>
        <v>100</v>
      </c>
      <c r="G22" s="95">
        <f>'PMS(input)'!$E$34</f>
        <v>20</v>
      </c>
      <c r="H22" s="95">
        <f>'PMS(input)'!$E$35</f>
        <v>2260</v>
      </c>
      <c r="I22" s="119"/>
      <c r="J22" s="116">
        <f>'PMS(input)'!$E$24</f>
        <v>0</v>
      </c>
      <c r="K22" s="107"/>
      <c r="L22" s="110"/>
      <c r="M22" s="112"/>
      <c r="N22" s="133"/>
      <c r="O22" s="109"/>
      <c r="P22" s="109"/>
      <c r="Q22" s="109"/>
      <c r="R22" s="104">
        <f>IF($C$6="Option 1",$D$6,IF($C$6="Option 2.1",IFERROR((S22*'PMS(input)'!$E$27),""),IF($C$6="Option 2.2",IFERROR((S22*MIN('PMS(input)'!$E$20,5.5)*P22),""),"")))</f>
        <v>0</v>
      </c>
      <c r="S22" s="131"/>
      <c r="T22" s="104">
        <f>'PMS(input)'!$E$9</f>
        <v>0</v>
      </c>
      <c r="U22" s="107"/>
      <c r="V22" s="115" t="str">
        <f t="shared" si="0"/>
        <v/>
      </c>
      <c r="W22" s="96">
        <f t="shared" si="1"/>
        <v>0</v>
      </c>
      <c r="X22" s="96">
        <f t="shared" si="4"/>
        <v>0</v>
      </c>
      <c r="Y22" s="73" t="str">
        <f t="shared" si="2"/>
        <v/>
      </c>
      <c r="Z22" s="74">
        <f t="shared" si="3"/>
        <v>0</v>
      </c>
      <c r="AA22" s="74" t="str">
        <f t="shared" si="5"/>
        <v/>
      </c>
    </row>
    <row r="23" spans="2:27" s="41" customFormat="1" ht="17.399999999999999" x14ac:dyDescent="0.2">
      <c r="B23" s="162"/>
      <c r="C23" s="79"/>
      <c r="D23" s="118"/>
      <c r="E23" s="95">
        <f>'PMS(input)'!$E$32</f>
        <v>4.1859999999999999</v>
      </c>
      <c r="F23" s="95">
        <f>'PMS(input)'!$E$33</f>
        <v>100</v>
      </c>
      <c r="G23" s="95">
        <f>'PMS(input)'!$E$34</f>
        <v>20</v>
      </c>
      <c r="H23" s="95">
        <f>'PMS(input)'!$E$35</f>
        <v>2260</v>
      </c>
      <c r="I23" s="119"/>
      <c r="J23" s="116">
        <f>'PMS(input)'!$E$24</f>
        <v>0</v>
      </c>
      <c r="K23" s="107"/>
      <c r="L23" s="110"/>
      <c r="M23" s="112"/>
      <c r="N23" s="133"/>
      <c r="O23" s="109"/>
      <c r="P23" s="109"/>
      <c r="Q23" s="109"/>
      <c r="R23" s="104">
        <f>IF($C$6="Option 1",$D$6,IF($C$6="Option 2.1",IFERROR((S23*'PMS(input)'!$E$27),""),IF($C$6="Option 2.2",IFERROR((S23*MIN('PMS(input)'!$E$20,5.5)*P23),""),"")))</f>
        <v>0</v>
      </c>
      <c r="S23" s="131"/>
      <c r="T23" s="104">
        <f>'PMS(input)'!$E$9</f>
        <v>0</v>
      </c>
      <c r="U23" s="107"/>
      <c r="V23" s="115" t="str">
        <f t="shared" si="0"/>
        <v/>
      </c>
      <c r="W23" s="96">
        <f t="shared" si="1"/>
        <v>0</v>
      </c>
      <c r="X23" s="96">
        <f t="shared" si="4"/>
        <v>0</v>
      </c>
      <c r="Y23" s="73" t="str">
        <f t="shared" si="2"/>
        <v/>
      </c>
      <c r="Z23" s="74">
        <f t="shared" si="3"/>
        <v>0</v>
      </c>
      <c r="AA23" s="74" t="str">
        <f t="shared" si="5"/>
        <v/>
      </c>
    </row>
    <row r="24" spans="2:27" s="41" customFormat="1" ht="17.399999999999999" x14ac:dyDescent="0.2">
      <c r="B24" s="163"/>
      <c r="C24" s="129" t="s">
        <v>208</v>
      </c>
      <c r="D24" s="130"/>
      <c r="E24" s="130"/>
      <c r="F24" s="130"/>
      <c r="G24" s="130"/>
      <c r="H24" s="130"/>
      <c r="I24" s="130"/>
      <c r="J24" s="130"/>
      <c r="K24" s="130"/>
      <c r="L24" s="130"/>
      <c r="M24" s="130"/>
      <c r="N24" s="130"/>
      <c r="O24" s="130"/>
      <c r="P24" s="130"/>
      <c r="Q24" s="130"/>
      <c r="R24" s="130"/>
      <c r="S24" s="130"/>
      <c r="T24" s="130"/>
      <c r="U24" s="130"/>
      <c r="V24" s="130"/>
      <c r="W24" s="130"/>
      <c r="X24" s="124"/>
      <c r="Y24" s="75">
        <f>SUM(Y14:Y23)</f>
        <v>0</v>
      </c>
      <c r="Z24" s="76">
        <f>SUM(Z14:Z23)</f>
        <v>0</v>
      </c>
      <c r="AA24" s="76">
        <f>SUM(AA14:AA23)</f>
        <v>0</v>
      </c>
    </row>
  </sheetData>
  <customSheetViews>
    <customSheetView guid="{A6D69E71-0155-4DA9-9011-8E5D7C1C8238}" scale="80" showPageBreaks="1" showGridLines="0" fitToPage="1" printArea="1" view="pageBreakPreview">
      <selection activeCell="L28" sqref="L28"/>
      <pageMargins left="0" right="0" top="0" bottom="0" header="0" footer="0"/>
      <pageSetup paperSize="9" scale="26" orientation="landscape" r:id="rId1"/>
    </customSheetView>
    <customSheetView guid="{44A2BFC1-4C82-4C8E-BF7F-0A90601B27BA}" scale="80" showPageBreaks="1" showGridLines="0" fitToPage="1" printArea="1" view="pageBreakPreview">
      <selection activeCell="C10" sqref="C10:O10"/>
      <pageMargins left="0" right="0" top="0" bottom="0" header="0" footer="0"/>
      <pageSetup paperSize="9" scale="24" orientation="landscape" r:id="rId2"/>
    </customSheetView>
  </customSheetViews>
  <mergeCells count="5">
    <mergeCell ref="Y10:AA10"/>
    <mergeCell ref="C10:O10"/>
    <mergeCell ref="B14:B24"/>
    <mergeCell ref="P10:U10"/>
    <mergeCell ref="V10:X10"/>
  </mergeCells>
  <phoneticPr fontId="17"/>
  <dataValidations count="1">
    <dataValidation type="list" allowBlank="1" showInputMessage="1" showErrorMessage="1" sqref="C6" xr:uid="{00000000-0002-0000-0100-000000000000}">
      <formula1>"Option 1, Option 2.1, Option 2.2"</formula1>
    </dataValidation>
  </dataValidations>
  <pageMargins left="0.70866141732283472" right="0.70866141732283472" top="0.74803149606299213" bottom="0.74803149606299213" header="0.31496062992125984" footer="0.31496062992125984"/>
  <pageSetup paperSize="9" scale="22"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7"/>
  <sheetViews>
    <sheetView showGridLines="0" view="pageBreakPreview" zoomScaleNormal="100" zoomScaleSheetLayoutView="100" workbookViewId="0"/>
  </sheetViews>
  <sheetFormatPr defaultColWidth="9" defaultRowHeight="13.8" x14ac:dyDescent="0.2"/>
  <cols>
    <col min="1" max="4" width="3.33203125" style="1" customWidth="1"/>
    <col min="5" max="5" width="47.109375" style="1" customWidth="1"/>
    <col min="6" max="7" width="12.33203125" style="1" customWidth="1"/>
    <col min="8" max="8" width="14.33203125" style="1" customWidth="1"/>
    <col min="9" max="9" width="9" style="4"/>
    <col min="10" max="16384" width="9" style="1"/>
  </cols>
  <sheetData>
    <row r="1" spans="1:11" ht="18" customHeight="1" x14ac:dyDescent="0.2">
      <c r="I1" s="13" t="str">
        <f>'PMS(input)'!K1</f>
        <v>JCM_PH_F_PMS_ver01.0</v>
      </c>
    </row>
    <row r="2" spans="1:11" ht="27.75" customHeight="1" x14ac:dyDescent="0.2">
      <c r="A2" s="166" t="s">
        <v>209</v>
      </c>
      <c r="B2" s="166"/>
      <c r="C2" s="166"/>
      <c r="D2" s="166"/>
      <c r="E2" s="166"/>
      <c r="F2" s="166"/>
      <c r="G2" s="166"/>
      <c r="H2" s="166"/>
      <c r="I2" s="166"/>
    </row>
    <row r="3" spans="1:11" ht="18" customHeight="1" x14ac:dyDescent="0.2">
      <c r="A3" s="167" t="s">
        <v>210</v>
      </c>
      <c r="B3" s="168"/>
      <c r="C3" s="168"/>
      <c r="D3" s="168"/>
      <c r="E3" s="168"/>
      <c r="F3" s="168"/>
      <c r="G3" s="168"/>
      <c r="H3" s="168"/>
      <c r="I3" s="168"/>
    </row>
    <row r="4" spans="1:11" ht="11.25" customHeight="1" x14ac:dyDescent="0.2"/>
    <row r="5" spans="1:11" ht="18.75" customHeight="1" x14ac:dyDescent="0.2">
      <c r="A5" s="31" t="s">
        <v>211</v>
      </c>
      <c r="B5" s="17"/>
      <c r="C5" s="17"/>
      <c r="D5" s="17"/>
      <c r="E5" s="18"/>
      <c r="F5" s="19" t="s">
        <v>212</v>
      </c>
      <c r="G5" s="19" t="s">
        <v>213</v>
      </c>
      <c r="H5" s="19" t="s">
        <v>17</v>
      </c>
      <c r="I5" s="20" t="s">
        <v>152</v>
      </c>
    </row>
    <row r="6" spans="1:11" ht="18.75" customHeight="1" x14ac:dyDescent="0.2">
      <c r="A6" s="32"/>
      <c r="B6" s="21" t="s">
        <v>214</v>
      </c>
      <c r="C6" s="21"/>
      <c r="D6" s="21"/>
      <c r="E6" s="21"/>
      <c r="F6" s="22"/>
      <c r="G6" s="77">
        <f>'PMS(input_separate)'!AA24</f>
        <v>0</v>
      </c>
      <c r="H6" s="139" t="s">
        <v>236</v>
      </c>
      <c r="I6" s="23" t="s">
        <v>215</v>
      </c>
    </row>
    <row r="7" spans="1:11" ht="18.75" customHeight="1" x14ac:dyDescent="0.2">
      <c r="A7" s="31" t="s">
        <v>216</v>
      </c>
      <c r="B7" s="17"/>
      <c r="C7" s="17"/>
      <c r="D7" s="17"/>
      <c r="E7" s="18"/>
      <c r="F7" s="18"/>
      <c r="G7" s="46"/>
      <c r="H7" s="18"/>
      <c r="I7" s="19"/>
      <c r="J7" s="12"/>
      <c r="K7" s="12"/>
    </row>
    <row r="8" spans="1:11" ht="17.25" customHeight="1" x14ac:dyDescent="0.2">
      <c r="A8" s="33"/>
      <c r="B8" s="169"/>
      <c r="C8" s="170"/>
      <c r="D8" s="170"/>
      <c r="E8" s="171"/>
      <c r="F8" s="24"/>
      <c r="G8" s="23"/>
      <c r="H8" s="23"/>
      <c r="I8" s="23"/>
    </row>
    <row r="9" spans="1:11" ht="18.75" customHeight="1" x14ac:dyDescent="0.2">
      <c r="A9" s="33"/>
      <c r="B9" s="28"/>
      <c r="C9" s="29"/>
      <c r="D9" s="29"/>
      <c r="E9" s="30"/>
      <c r="F9" s="25"/>
      <c r="G9" s="47"/>
      <c r="H9" s="26"/>
      <c r="I9" s="23"/>
    </row>
    <row r="10" spans="1:11" ht="18.75" customHeight="1" x14ac:dyDescent="0.2">
      <c r="A10" s="33"/>
      <c r="B10" s="28"/>
      <c r="C10" s="29"/>
      <c r="D10" s="29"/>
      <c r="E10" s="30"/>
      <c r="F10" s="25"/>
      <c r="G10" s="47"/>
      <c r="H10" s="26"/>
      <c r="I10" s="27"/>
    </row>
    <row r="11" spans="1:11" ht="18.75" customHeight="1" x14ac:dyDescent="0.2">
      <c r="A11" s="33"/>
      <c r="B11" s="28"/>
      <c r="C11" s="29"/>
      <c r="D11" s="29"/>
      <c r="E11" s="30"/>
      <c r="F11" s="25"/>
      <c r="G11" s="47"/>
      <c r="H11" s="26"/>
      <c r="I11" s="23"/>
    </row>
    <row r="12" spans="1:11" ht="18.75" customHeight="1" x14ac:dyDescent="0.2">
      <c r="A12" s="32"/>
      <c r="B12" s="28"/>
      <c r="C12" s="29"/>
      <c r="D12" s="29"/>
      <c r="E12" s="30"/>
      <c r="F12" s="25"/>
      <c r="G12" s="47"/>
      <c r="H12" s="26"/>
      <c r="I12" s="27"/>
    </row>
    <row r="13" spans="1:11" ht="18.75" customHeight="1" x14ac:dyDescent="0.2">
      <c r="A13" s="31" t="s">
        <v>217</v>
      </c>
      <c r="B13" s="18"/>
      <c r="C13" s="17"/>
      <c r="D13" s="19"/>
      <c r="E13" s="19"/>
      <c r="F13" s="19"/>
      <c r="G13" s="46"/>
      <c r="H13" s="18"/>
      <c r="I13" s="19"/>
    </row>
    <row r="14" spans="1:11" ht="18.75" customHeight="1" x14ac:dyDescent="0.2">
      <c r="A14" s="33"/>
      <c r="B14" s="34" t="s">
        <v>218</v>
      </c>
      <c r="C14" s="21"/>
      <c r="D14" s="21"/>
      <c r="E14" s="21"/>
      <c r="F14" s="22"/>
      <c r="G14" s="77">
        <f>G15</f>
        <v>0</v>
      </c>
      <c r="H14" s="139" t="s">
        <v>236</v>
      </c>
      <c r="I14" s="23" t="s">
        <v>219</v>
      </c>
    </row>
    <row r="15" spans="1:11" ht="18.75" customHeight="1" x14ac:dyDescent="0.2">
      <c r="A15" s="33"/>
      <c r="B15" s="35"/>
      <c r="C15" s="36" t="s">
        <v>220</v>
      </c>
      <c r="D15" s="39"/>
      <c r="E15" s="40"/>
      <c r="F15" s="24"/>
      <c r="G15" s="77">
        <f>'PMS(input_separate)'!Y24</f>
        <v>0</v>
      </c>
      <c r="H15" s="139" t="s">
        <v>236</v>
      </c>
      <c r="I15" s="23" t="s">
        <v>219</v>
      </c>
    </row>
    <row r="16" spans="1:11" ht="18.75" customHeight="1" x14ac:dyDescent="0.2">
      <c r="A16" s="31" t="s">
        <v>221</v>
      </c>
      <c r="B16" s="17"/>
      <c r="C16" s="17"/>
      <c r="D16" s="17"/>
      <c r="E16" s="18"/>
      <c r="F16" s="19"/>
      <c r="G16" s="46"/>
      <c r="H16" s="18"/>
      <c r="I16" s="19"/>
    </row>
    <row r="17" spans="1:9" ht="18.75" customHeight="1" x14ac:dyDescent="0.2">
      <c r="A17" s="33"/>
      <c r="B17" s="34" t="s">
        <v>222</v>
      </c>
      <c r="C17" s="21"/>
      <c r="D17" s="21"/>
      <c r="E17" s="21"/>
      <c r="F17" s="23"/>
      <c r="G17" s="45">
        <f>G18</f>
        <v>0</v>
      </c>
      <c r="H17" s="139" t="s">
        <v>236</v>
      </c>
      <c r="I17" s="23" t="s">
        <v>223</v>
      </c>
    </row>
    <row r="18" spans="1:9" ht="18.75" customHeight="1" x14ac:dyDescent="0.2">
      <c r="A18" s="32"/>
      <c r="B18" s="48"/>
      <c r="C18" s="36" t="s">
        <v>222</v>
      </c>
      <c r="D18" s="38"/>
      <c r="E18" s="37"/>
      <c r="F18" s="24"/>
      <c r="G18" s="45">
        <f>'PMS(input_separate)'!Z24</f>
        <v>0</v>
      </c>
      <c r="H18" s="139" t="s">
        <v>236</v>
      </c>
      <c r="I18" s="23" t="s">
        <v>223</v>
      </c>
    </row>
    <row r="19" spans="1:9" x14ac:dyDescent="0.2">
      <c r="C19" s="6"/>
      <c r="E19" s="6"/>
      <c r="F19" s="8"/>
      <c r="G19" s="7"/>
      <c r="H19" s="7"/>
      <c r="I19" s="5"/>
    </row>
    <row r="20" spans="1:9" ht="21.75" customHeight="1" x14ac:dyDescent="0.2">
      <c r="E20" s="1" t="s">
        <v>224</v>
      </c>
    </row>
    <row r="21" spans="1:9" x14ac:dyDescent="0.2">
      <c r="E21" s="2"/>
      <c r="F21" s="2"/>
    </row>
    <row r="22" spans="1:9" ht="34.5" customHeight="1" x14ac:dyDescent="0.2">
      <c r="E22" s="49" t="s">
        <v>225</v>
      </c>
      <c r="F22" s="50">
        <v>4.1859999999999999</v>
      </c>
      <c r="G22" s="50" t="s">
        <v>226</v>
      </c>
    </row>
    <row r="23" spans="1:9" ht="21.75" customHeight="1" x14ac:dyDescent="0.2">
      <c r="E23" s="49" t="s">
        <v>227</v>
      </c>
      <c r="F23" s="50">
        <v>100</v>
      </c>
      <c r="G23" s="50" t="s">
        <v>228</v>
      </c>
    </row>
    <row r="24" spans="1:9" s="4" customFormat="1" ht="21.75" customHeight="1" x14ac:dyDescent="0.2">
      <c r="E24" s="49" t="s">
        <v>229</v>
      </c>
      <c r="F24" s="51">
        <v>20</v>
      </c>
      <c r="G24" s="50" t="s">
        <v>228</v>
      </c>
      <c r="H24" s="1"/>
    </row>
    <row r="25" spans="1:9" s="4" customFormat="1" ht="21.75" customHeight="1" x14ac:dyDescent="0.2">
      <c r="E25" s="49" t="s">
        <v>138</v>
      </c>
      <c r="F25" s="50">
        <v>2260</v>
      </c>
      <c r="G25" s="50" t="s">
        <v>139</v>
      </c>
      <c r="H25" s="1"/>
    </row>
    <row r="26" spans="1:9" s="4" customFormat="1" ht="21.75" customHeight="1" x14ac:dyDescent="0.2">
      <c r="E26" s="1"/>
      <c r="F26" s="1"/>
      <c r="G26" s="1"/>
      <c r="H26" s="1"/>
    </row>
    <row r="27" spans="1:9" s="4" customFormat="1" x14ac:dyDescent="0.2">
      <c r="E27" s="1"/>
      <c r="F27" s="1"/>
      <c r="G27" s="1"/>
      <c r="H27" s="1"/>
    </row>
  </sheetData>
  <customSheetViews>
    <customSheetView guid="{A6D69E71-0155-4DA9-9011-8E5D7C1C8238}" showPageBreaks="1" showGridLines="0" printArea="1" view="pageBreakPreview">
      <selection activeCell="E25" sqref="E25"/>
      <pageMargins left="0" right="0" top="0" bottom="0" header="0" footer="0"/>
      <pageSetup paperSize="9" scale="80" fitToHeight="2" orientation="portrait" r:id="rId1"/>
    </customSheetView>
    <customSheetView guid="{44A2BFC1-4C82-4C8E-BF7F-0A90601B27BA}" showPageBreaks="1" showGridLines="0" printArea="1" view="pageBreakPreview">
      <selection activeCell="I1" sqref="I1"/>
      <pageMargins left="0" right="0" top="0" bottom="0" header="0" footer="0"/>
      <pageSetup paperSize="9" scale="80" fitToHeight="2" orientation="portrait" r:id="rId2"/>
    </customSheetView>
  </customSheetViews>
  <mergeCells count="3">
    <mergeCell ref="A2:I2"/>
    <mergeCell ref="A3:I3"/>
    <mergeCell ref="B8:E8"/>
  </mergeCells>
  <phoneticPr fontId="3"/>
  <pageMargins left="0.70866141732283472" right="0.70866141732283472" top="0.74803149606299213" bottom="0.74803149606299213" header="0.31496062992125984" footer="0.31496062992125984"/>
  <pageSetup paperSize="9" scale="80" fitToHeight="2"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53DD7B-4C28-42D2-B363-28F7F2DEBFB3}">
  <ds:schemaRefs>
    <ds:schemaRef ds:uri="http://schemas.microsoft.com/sharepoint/v3/contenttype/forms"/>
  </ds:schemaRefs>
</ds:datastoreItem>
</file>

<file path=customXml/itemProps2.xml><?xml version="1.0" encoding="utf-8"?>
<ds:datastoreItem xmlns:ds="http://schemas.openxmlformats.org/officeDocument/2006/customXml" ds:itemID="{8BC25E0F-2265-4236-AD80-3BF4DFCDFFA6}">
  <ds:schemaRefs>
    <ds:schemaRef ds:uri="http://purl.org/dc/dcmitype/"/>
    <ds:schemaRef ds:uri="http://purl.org/dc/elements/1.1/"/>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infopath/2007/PartnerControls"/>
    <ds:schemaRef ds:uri="aa648ee9-af07-4ee7-a823-cd9c24dceb19"/>
    <ds:schemaRef ds:uri="16f3ea39-9308-4011-b282-348b837af518"/>
    <ds:schemaRef ds:uri="http://schemas.microsoft.com/office/2006/metadata/properties"/>
  </ds:schemaRefs>
</ds:datastoreItem>
</file>

<file path=customXml/itemProps3.xml><?xml version="1.0" encoding="utf-8"?>
<ds:datastoreItem xmlns:ds="http://schemas.openxmlformats.org/officeDocument/2006/customXml" ds:itemID="{1210F493-C26D-42C4-98C0-1DF5EC09A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2024-08-30T02:56:33Z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