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65" yWindow="90" windowWidth="19020" windowHeight="8025" tabRatio="444"/>
  </bookViews>
  <sheets>
    <sheet name="PMS(input)" sheetId="30" r:id="rId1"/>
    <sheet name="PMS(input_separate)" sheetId="32" r:id="rId2"/>
    <sheet name="PMS(calc_process)" sheetId="31" r:id="rId3"/>
  </sheets>
  <externalReferences>
    <externalReference r:id="rId4"/>
  </externalReferences>
  <definedNames>
    <definedName name="a">#REF!</definedName>
    <definedName name="aa">#REF!</definedName>
    <definedName name="b">#REF!</definedName>
    <definedName name="_xlnm.Print_Area" localSheetId="2">'PMS(calc_process)'!$A$1:$I$28</definedName>
    <definedName name="_xlnm.Print_Area" localSheetId="0">'PMS(input)'!$A$1:$K$29</definedName>
    <definedName name="v">'PMS(calc_process)'!#REF!</definedName>
    <definedName name="w">'[1]1-1_Exist_default_input'!#REF!</definedName>
    <definedName name="x">#REF!</definedName>
    <definedName name="z">#REF!</definedName>
    <definedName name="化石燃料種別1">'PMS(calc_process)'!#REF!</definedName>
    <definedName name="化石燃料種別2">#REF!</definedName>
    <definedName name="化石燃料種別3">#REF!</definedName>
    <definedName name="係数種別1">'PMS(calc_process)'!#REF!</definedName>
    <definedName name="係数種別2">#REF!</definedName>
    <definedName name="係数種別3">#REF!</definedName>
    <definedName name="種別">'[1]1-2_Exist_default_result'!$C$22:$C$23</definedName>
    <definedName name="種類">'[1]1-1_Exist_default_input'!#REF!</definedName>
    <definedName name="植物種別1">'PMS(calc_process)'!#REF!</definedName>
    <definedName name="植物種別3">#REF!</definedName>
  </definedNames>
  <calcPr calcId="125725"/>
</workbook>
</file>

<file path=xl/calcChain.xml><?xml version="1.0" encoding="utf-8"?>
<calcChain xmlns="http://schemas.openxmlformats.org/spreadsheetml/2006/main">
  <c r="K6" i="32"/>
  <c r="K7"/>
  <c r="K8"/>
  <c r="K9"/>
  <c r="K10"/>
  <c r="K11"/>
  <c r="K12"/>
  <c r="K13"/>
  <c r="K14"/>
  <c r="K15"/>
  <c r="K16"/>
  <c r="K17"/>
  <c r="K18"/>
  <c r="K19"/>
  <c r="K20"/>
  <c r="K21"/>
  <c r="K22"/>
  <c r="K23"/>
  <c r="K24"/>
  <c r="K5"/>
  <c r="G6"/>
  <c r="G7"/>
  <c r="G8"/>
  <c r="G9"/>
  <c r="G10"/>
  <c r="G11"/>
  <c r="G12"/>
  <c r="G13"/>
  <c r="G14"/>
  <c r="G15"/>
  <c r="G16"/>
  <c r="G17"/>
  <c r="G18"/>
  <c r="G19"/>
  <c r="G20"/>
  <c r="G21"/>
  <c r="G22"/>
  <c r="G23"/>
  <c r="G24"/>
  <c r="G5"/>
  <c r="F16" i="31"/>
  <c r="E13" i="30"/>
  <c r="F6" i="32" l="1"/>
  <c r="F7"/>
  <c r="F8"/>
  <c r="F9"/>
  <c r="F10"/>
  <c r="F11"/>
  <c r="F12"/>
  <c r="F13"/>
  <c r="F14"/>
  <c r="F15"/>
  <c r="F16"/>
  <c r="F17"/>
  <c r="F18"/>
  <c r="F19"/>
  <c r="F20"/>
  <c r="F21"/>
  <c r="F22"/>
  <c r="F23"/>
  <c r="F24"/>
  <c r="F5"/>
  <c r="E22"/>
  <c r="N22" s="1"/>
  <c r="E21"/>
  <c r="E18"/>
  <c r="E17"/>
  <c r="N17" s="1"/>
  <c r="E12"/>
  <c r="H12" s="1"/>
  <c r="E15"/>
  <c r="N15" s="1"/>
  <c r="E7"/>
  <c r="N18" l="1"/>
  <c r="N7"/>
  <c r="L12"/>
  <c r="M12" s="1"/>
  <c r="N12"/>
  <c r="N21"/>
  <c r="L21"/>
  <c r="L17"/>
  <c r="H21"/>
  <c r="H17"/>
  <c r="E19"/>
  <c r="E23"/>
  <c r="L15"/>
  <c r="L7"/>
  <c r="H15"/>
  <c r="H7"/>
  <c r="E11"/>
  <c r="E16"/>
  <c r="E20"/>
  <c r="E24"/>
  <c r="L22"/>
  <c r="L18"/>
  <c r="H22"/>
  <c r="H18"/>
  <c r="E6"/>
  <c r="E10"/>
  <c r="E14"/>
  <c r="E5"/>
  <c r="E9"/>
  <c r="E13"/>
  <c r="E8"/>
  <c r="M22" l="1"/>
  <c r="M15"/>
  <c r="M18"/>
  <c r="M7"/>
  <c r="N16"/>
  <c r="H16"/>
  <c r="L16"/>
  <c r="N9"/>
  <c r="H9"/>
  <c r="L9"/>
  <c r="N6"/>
  <c r="H6"/>
  <c r="L6"/>
  <c r="N24"/>
  <c r="H24"/>
  <c r="L24"/>
  <c r="N23"/>
  <c r="H23"/>
  <c r="L23"/>
  <c r="M17"/>
  <c r="N13"/>
  <c r="H13"/>
  <c r="L13"/>
  <c r="N10"/>
  <c r="H10"/>
  <c r="L10"/>
  <c r="N11"/>
  <c r="H11"/>
  <c r="L11"/>
  <c r="N5"/>
  <c r="H5"/>
  <c r="L5"/>
  <c r="N8"/>
  <c r="H8"/>
  <c r="L8"/>
  <c r="N14"/>
  <c r="H14"/>
  <c r="L14"/>
  <c r="N20"/>
  <c r="H20"/>
  <c r="L20"/>
  <c r="N19"/>
  <c r="H19"/>
  <c r="L19"/>
  <c r="M21"/>
  <c r="I1" i="31"/>
  <c r="M8" i="32" l="1"/>
  <c r="M13"/>
  <c r="M23"/>
  <c r="M16"/>
  <c r="M14"/>
  <c r="M10"/>
  <c r="M9"/>
  <c r="M19"/>
  <c r="M5"/>
  <c r="M24"/>
  <c r="M20"/>
  <c r="M11"/>
  <c r="M6"/>
  <c r="J6"/>
  <c r="O6" s="1"/>
  <c r="J7"/>
  <c r="O7" s="1"/>
  <c r="J8"/>
  <c r="O8" s="1"/>
  <c r="J9"/>
  <c r="O9" s="1"/>
  <c r="J10"/>
  <c r="O10" s="1"/>
  <c r="J11"/>
  <c r="O11" s="1"/>
  <c r="J12"/>
  <c r="O12" s="1"/>
  <c r="J13"/>
  <c r="O13" s="1"/>
  <c r="J14"/>
  <c r="O14" s="1"/>
  <c r="J15"/>
  <c r="O15" s="1"/>
  <c r="J16"/>
  <c r="O16" s="1"/>
  <c r="J17"/>
  <c r="O17" s="1"/>
  <c r="J18"/>
  <c r="O18" s="1"/>
  <c r="J19"/>
  <c r="O19" s="1"/>
  <c r="J20"/>
  <c r="O20" s="1"/>
  <c r="J21"/>
  <c r="O21" s="1"/>
  <c r="J22"/>
  <c r="O22" s="1"/>
  <c r="J23"/>
  <c r="O23" s="1"/>
  <c r="J24"/>
  <c r="O24" s="1"/>
  <c r="J5"/>
  <c r="O5" s="1"/>
  <c r="I25"/>
  <c r="P9" l="1"/>
  <c r="P5"/>
  <c r="P10"/>
  <c r="P6"/>
  <c r="P14"/>
  <c r="P8"/>
  <c r="P13"/>
  <c r="P12"/>
  <c r="P24"/>
  <c r="P21"/>
  <c r="P17"/>
  <c r="P20"/>
  <c r="P22"/>
  <c r="P18"/>
  <c r="P16"/>
  <c r="P23"/>
  <c r="P19"/>
  <c r="N25"/>
  <c r="P15"/>
  <c r="P11"/>
  <c r="P7"/>
  <c r="O25"/>
  <c r="G12" i="31" s="1"/>
  <c r="G13" l="1"/>
  <c r="G11" s="1"/>
  <c r="M25" i="32"/>
  <c r="G9" i="31" s="1"/>
  <c r="G8" s="1"/>
  <c r="P25" i="32"/>
  <c r="G6" i="31" l="1"/>
  <c r="B24" i="30" s="1"/>
</calcChain>
</file>

<file path=xl/sharedStrings.xml><?xml version="1.0" encoding="utf-8"?>
<sst xmlns="http://schemas.openxmlformats.org/spreadsheetml/2006/main" count="215" uniqueCount="168">
  <si>
    <t>Value</t>
    <phoneticPr fontId="2"/>
  </si>
  <si>
    <t>Units</t>
    <phoneticPr fontId="2"/>
  </si>
  <si>
    <t>1. Calculations for emission reductions</t>
    <phoneticPr fontId="2"/>
  </si>
  <si>
    <t>Fuel type</t>
    <phoneticPr fontId="2"/>
  </si>
  <si>
    <t>Parameter</t>
  </si>
  <si>
    <t>[List of Default Values]</t>
    <phoneticPr fontId="2"/>
  </si>
  <si>
    <r>
      <t xml:space="preserve">Table3: </t>
    </r>
    <r>
      <rPr>
        <b/>
        <i/>
        <sz val="14"/>
        <color indexed="8"/>
        <rFont val="Arial"/>
        <family val="2"/>
      </rPr>
      <t>Ex-ante</t>
    </r>
    <r>
      <rPr>
        <b/>
        <sz val="14"/>
        <color indexed="8"/>
        <rFont val="Arial"/>
        <family val="2"/>
      </rPr>
      <t xml:space="preserve"> estimation of CO</t>
    </r>
    <r>
      <rPr>
        <b/>
        <vertAlign val="subscript"/>
        <sz val="14"/>
        <color indexed="8"/>
        <rFont val="Arial"/>
        <family val="2"/>
      </rPr>
      <t>2</t>
    </r>
    <r>
      <rPr>
        <b/>
        <sz val="14"/>
        <color indexed="8"/>
        <rFont val="Arial"/>
        <family val="2"/>
      </rPr>
      <t xml:space="preserve"> emission reductions</t>
    </r>
    <phoneticPr fontId="2"/>
  </si>
  <si>
    <t>[Monitoring option]</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</si>
  <si>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</si>
  <si>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</si>
  <si>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</si>
  <si>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</si>
  <si>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</si>
  <si>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</si>
  <si>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</si>
  <si>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</si>
  <si>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</si>
  <si>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</si>
  <si>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Monitoring point No.</t>
    <phoneticPr fontId="2"/>
  </si>
  <si>
    <t>Parameters</t>
    <phoneticPr fontId="2"/>
  </si>
  <si>
    <t>Description of data</t>
    <phoneticPr fontId="2"/>
  </si>
  <si>
    <t>Estimated Values</t>
    <phoneticPr fontId="2"/>
  </si>
  <si>
    <t>Units</t>
    <phoneticPr fontId="2"/>
  </si>
  <si>
    <t>Monitoring option</t>
    <phoneticPr fontId="2"/>
  </si>
  <si>
    <t>Source of data</t>
    <phoneticPr fontId="2"/>
  </si>
  <si>
    <t>Measurement methods and procedures</t>
    <phoneticPr fontId="2"/>
  </si>
  <si>
    <t>Monitoring frequency</t>
    <phoneticPr fontId="2"/>
  </si>
  <si>
    <t>Other comments</t>
    <phoneticPr fontId="2"/>
  </si>
  <si>
    <t>Option B</t>
    <phoneticPr fontId="2"/>
  </si>
  <si>
    <t>Option A</t>
    <phoneticPr fontId="2"/>
  </si>
  <si>
    <t>Based on public data which is measured by entities other than the project participants (Data used: publicly recognized data such as statistical data and specifications)</t>
    <phoneticPr fontId="2"/>
  </si>
  <si>
    <t>Based on the amount of transaction which is measured directly using measuring equipments (Data used: commercial evidence such as invoices)</t>
    <phoneticPr fontId="2"/>
  </si>
  <si>
    <t>Option C</t>
    <phoneticPr fontId="2"/>
  </si>
  <si>
    <t>Based on the actual measurement using measuring equipments (Data used: measured values)</t>
    <phoneticPr fontId="2"/>
  </si>
  <si>
    <r>
      <t>CO</t>
    </r>
    <r>
      <rPr>
        <b/>
        <vertAlign val="subscript"/>
        <sz val="14"/>
        <color indexed="9"/>
        <rFont val="Arial"/>
        <family val="2"/>
      </rPr>
      <t>2</t>
    </r>
    <r>
      <rPr>
        <b/>
        <sz val="14"/>
        <color indexed="9"/>
        <rFont val="Arial"/>
        <family val="2"/>
      </rPr>
      <t xml:space="preserve"> emission reductions</t>
    </r>
    <phoneticPr fontId="2"/>
  </si>
  <si>
    <t>Monthly</t>
    <phoneticPr fontId="2"/>
  </si>
  <si>
    <r>
      <t xml:space="preserve">Emission reductions during the period </t>
    </r>
    <r>
      <rPr>
        <i/>
        <sz val="11"/>
        <color indexed="8"/>
        <rFont val="Arial"/>
        <family val="2"/>
      </rPr>
      <t>p</t>
    </r>
    <phoneticPr fontId="2"/>
  </si>
  <si>
    <r>
      <t>tCO</t>
    </r>
    <r>
      <rPr>
        <vertAlign val="subscript"/>
        <sz val="11"/>
        <color indexed="8"/>
        <rFont val="Arial"/>
        <family val="2"/>
      </rPr>
      <t>2</t>
    </r>
    <r>
      <rPr>
        <sz val="11"/>
        <color indexed="8"/>
        <rFont val="Arial"/>
        <family val="2"/>
      </rPr>
      <t>/p</t>
    </r>
    <phoneticPr fontId="2"/>
  </si>
  <si>
    <r>
      <t>ER</t>
    </r>
    <r>
      <rPr>
        <vertAlign val="subscript"/>
        <sz val="11"/>
        <color indexed="8"/>
        <rFont val="Arial"/>
        <family val="2"/>
      </rPr>
      <t>p</t>
    </r>
    <phoneticPr fontId="2"/>
  </si>
  <si>
    <r>
      <t xml:space="preserve">Reference emissions during the period </t>
    </r>
    <r>
      <rPr>
        <i/>
        <sz val="11"/>
        <color indexed="8"/>
        <rFont val="Arial"/>
        <family val="2"/>
      </rPr>
      <t>p</t>
    </r>
    <phoneticPr fontId="2"/>
  </si>
  <si>
    <r>
      <t>RE</t>
    </r>
    <r>
      <rPr>
        <vertAlign val="subscript"/>
        <sz val="11"/>
        <color indexed="8"/>
        <rFont val="Arial"/>
        <family val="2"/>
      </rPr>
      <t>p</t>
    </r>
    <phoneticPr fontId="2"/>
  </si>
  <si>
    <r>
      <t xml:space="preserve">Reference emissions during the period </t>
    </r>
    <r>
      <rPr>
        <i/>
        <sz val="11"/>
        <color indexed="8"/>
        <rFont val="Arial"/>
        <family val="2"/>
      </rPr>
      <t>p</t>
    </r>
    <r>
      <rPr>
        <sz val="11"/>
        <color indexed="8"/>
        <rFont val="Arial"/>
        <family val="2"/>
      </rPr>
      <t xml:space="preserve"> (from fossil fuel)</t>
    </r>
    <phoneticPr fontId="2"/>
  </si>
  <si>
    <r>
      <t>tCO</t>
    </r>
    <r>
      <rPr>
        <vertAlign val="subscript"/>
        <sz val="11"/>
        <color indexed="8"/>
        <rFont val="Arial"/>
        <family val="2"/>
      </rPr>
      <t>2</t>
    </r>
    <r>
      <rPr>
        <sz val="11"/>
        <color indexed="8"/>
        <rFont val="Arial"/>
        <family val="2"/>
      </rPr>
      <t>/p</t>
    </r>
    <phoneticPr fontId="2"/>
  </si>
  <si>
    <r>
      <t>tCO</t>
    </r>
    <r>
      <rPr>
        <vertAlign val="subscript"/>
        <sz val="14"/>
        <color indexed="8"/>
        <rFont val="Arial"/>
        <family val="2"/>
      </rPr>
      <t>2</t>
    </r>
    <r>
      <rPr>
        <sz val="14"/>
        <color indexed="8"/>
        <rFont val="Arial"/>
        <family val="2"/>
      </rPr>
      <t>/p</t>
    </r>
    <phoneticPr fontId="2"/>
  </si>
  <si>
    <r>
      <t>PE</t>
    </r>
    <r>
      <rPr>
        <vertAlign val="subscript"/>
        <sz val="11"/>
        <color indexed="8"/>
        <rFont val="Arial"/>
        <family val="2"/>
      </rPr>
      <t>elec,p</t>
    </r>
    <phoneticPr fontId="2"/>
  </si>
  <si>
    <r>
      <t xml:space="preserve">Project emissions during the period </t>
    </r>
    <r>
      <rPr>
        <i/>
        <sz val="11"/>
        <color indexed="8"/>
        <rFont val="Arial"/>
        <family val="2"/>
      </rPr>
      <t>p</t>
    </r>
    <r>
      <rPr>
        <sz val="11"/>
        <color indexed="8"/>
        <rFont val="Arial"/>
        <family val="2"/>
      </rPr>
      <t xml:space="preserve"> (from electricity)</t>
    </r>
    <phoneticPr fontId="2"/>
  </si>
  <si>
    <r>
      <t xml:space="preserve">Project emissions during the period </t>
    </r>
    <r>
      <rPr>
        <i/>
        <sz val="11"/>
        <color indexed="8"/>
        <rFont val="Arial"/>
        <family val="2"/>
      </rPr>
      <t>p</t>
    </r>
    <r>
      <rPr>
        <sz val="11"/>
        <color indexed="8"/>
        <rFont val="Arial"/>
        <family val="2"/>
      </rPr>
      <t xml:space="preserve"> (from fossil fuel)</t>
    </r>
    <phoneticPr fontId="2"/>
  </si>
  <si>
    <r>
      <t>tCO</t>
    </r>
    <r>
      <rPr>
        <vertAlign val="subscript"/>
        <sz val="14"/>
        <color indexed="8"/>
        <rFont val="Arial"/>
        <family val="2"/>
      </rPr>
      <t>2</t>
    </r>
    <r>
      <rPr>
        <sz val="14"/>
        <color indexed="8"/>
        <rFont val="Arial"/>
        <family val="2"/>
      </rPr>
      <t>/MWh</t>
    </r>
    <phoneticPr fontId="2"/>
  </si>
  <si>
    <t>On-site measurements.</t>
    <phoneticPr fontId="2"/>
  </si>
  <si>
    <t>On-site measurement by a flow meter. Calibrated according to JIS B 8572-4, OIML R 117-1, or by manufacturer's specification</t>
    <phoneticPr fontId="2"/>
  </si>
  <si>
    <r>
      <t>EF</t>
    </r>
    <r>
      <rPr>
        <vertAlign val="subscript"/>
        <sz val="14"/>
        <color indexed="8"/>
        <rFont val="Arial"/>
        <family val="2"/>
      </rPr>
      <t>elec</t>
    </r>
    <phoneticPr fontId="2"/>
  </si>
  <si>
    <t xml:space="preserve">[Grid electricity]
The most recent value available at the time of validation is applied and fixed for the monitoring period thereafter. The data is sourced from “Emission Factors of Electricity Interconnection Systems”, National Committee on Clean Development Mechanism Indonesian DNA for CDM unless otherwise instructed by the Joint Committee.
[Captive electricity]
CDM approved small scale methodology: AMS-I.A
</t>
    <phoneticPr fontId="2"/>
  </si>
  <si>
    <t>days</t>
    <phoneticPr fontId="2"/>
  </si>
  <si>
    <t>Operation record</t>
    <phoneticPr fontId="2"/>
  </si>
  <si>
    <t>Daily</t>
    <phoneticPr fontId="2"/>
  </si>
  <si>
    <r>
      <t>RE</t>
    </r>
    <r>
      <rPr>
        <vertAlign val="subscript"/>
        <sz val="11"/>
        <color indexed="8"/>
        <rFont val="Arial"/>
        <family val="2"/>
      </rPr>
      <t>p</t>
    </r>
    <phoneticPr fontId="2"/>
  </si>
  <si>
    <r>
      <t>Nm</t>
    </r>
    <r>
      <rPr>
        <vertAlign val="superscript"/>
        <sz val="14"/>
        <color indexed="8"/>
        <rFont val="Arial"/>
        <family val="2"/>
      </rPr>
      <t>3</t>
    </r>
    <r>
      <rPr>
        <sz val="14"/>
        <color indexed="8"/>
        <rFont val="Arial"/>
        <family val="2"/>
      </rPr>
      <t>/p</t>
    </r>
    <phoneticPr fontId="2"/>
  </si>
  <si>
    <t>Total</t>
    <phoneticPr fontId="23"/>
  </si>
  <si>
    <t>-</t>
    <phoneticPr fontId="23"/>
  </si>
  <si>
    <r>
      <t xml:space="preserve">Project emissions during the period </t>
    </r>
    <r>
      <rPr>
        <i/>
        <sz val="11"/>
        <color indexed="8"/>
        <rFont val="Arial"/>
        <family val="2"/>
      </rPr>
      <t>p</t>
    </r>
    <phoneticPr fontId="2"/>
  </si>
  <si>
    <t>(1)</t>
    <phoneticPr fontId="2"/>
  </si>
  <si>
    <t>(2)</t>
    <phoneticPr fontId="2"/>
  </si>
  <si>
    <r>
      <t xml:space="preserve">Table 1: Parameters to be monitored </t>
    </r>
    <r>
      <rPr>
        <b/>
        <i/>
        <sz val="14"/>
        <color indexed="8"/>
        <rFont val="Arial"/>
        <family val="2"/>
      </rPr>
      <t>ex post</t>
    </r>
    <phoneticPr fontId="2"/>
  </si>
  <si>
    <r>
      <t xml:space="preserve">Parameters to be monitored </t>
    </r>
    <r>
      <rPr>
        <b/>
        <i/>
        <sz val="11"/>
        <color indexed="9"/>
        <rFont val="Arial"/>
        <family val="2"/>
      </rPr>
      <t>ex post</t>
    </r>
    <phoneticPr fontId="23"/>
  </si>
  <si>
    <r>
      <t xml:space="preserve">Table 2: Project-specific parameters to be fixed </t>
    </r>
    <r>
      <rPr>
        <b/>
        <i/>
        <sz val="14"/>
        <color indexed="8"/>
        <rFont val="Arial"/>
        <family val="2"/>
      </rPr>
      <t>ex ante</t>
    </r>
    <phoneticPr fontId="2"/>
  </si>
  <si>
    <r>
      <t xml:space="preserve">Project-specific parameters to be fixed </t>
    </r>
    <r>
      <rPr>
        <b/>
        <i/>
        <sz val="11"/>
        <color indexed="9"/>
        <rFont val="Arial"/>
        <family val="2"/>
      </rPr>
      <t>ex ante</t>
    </r>
    <phoneticPr fontId="23"/>
  </si>
  <si>
    <t>Option C</t>
    <phoneticPr fontId="2"/>
  </si>
  <si>
    <t>day/p</t>
  </si>
  <si>
    <t>W</t>
  </si>
  <si>
    <t xml:space="preserve">JCM Proposed Methodology Spreadsheet Form (input sheet) [Attachment to Proposed Methodology Form]  </t>
    <phoneticPr fontId="2"/>
  </si>
  <si>
    <t>JCM_ID_F_PMS_ver01.0</t>
    <phoneticPr fontId="2"/>
  </si>
  <si>
    <t>JCM Proposed Methodology Spreadsheet Form (Calculation Process Sheet)</t>
    <phoneticPr fontId="2"/>
  </si>
  <si>
    <t xml:space="preserve">[Attachment to Proposed Methodology Form]  </t>
    <phoneticPr fontId="2"/>
  </si>
  <si>
    <t>-</t>
    <phoneticPr fontId="23"/>
  </si>
  <si>
    <r>
      <t>D</t>
    </r>
    <r>
      <rPr>
        <vertAlign val="subscript"/>
        <sz val="14"/>
        <color theme="1"/>
        <rFont val="Arial"/>
        <family val="2"/>
      </rPr>
      <t>op,i,p</t>
    </r>
    <phoneticPr fontId="2"/>
  </si>
  <si>
    <r>
      <t xml:space="preserve">Number of operating days of the project furnace </t>
    </r>
    <r>
      <rPr>
        <i/>
        <sz val="14"/>
        <color theme="1"/>
        <rFont val="Arial"/>
        <family val="2"/>
      </rPr>
      <t>i</t>
    </r>
    <r>
      <rPr>
        <sz val="14"/>
        <color theme="1"/>
        <rFont val="Arial"/>
        <family val="2"/>
      </rPr>
      <t xml:space="preserve"> during the period </t>
    </r>
    <r>
      <rPr>
        <i/>
        <sz val="14"/>
        <color theme="1"/>
        <rFont val="Arial"/>
        <family val="2"/>
      </rPr>
      <t>p</t>
    </r>
    <phoneticPr fontId="2"/>
  </si>
  <si>
    <t>Parameters</t>
    <phoneticPr fontId="23"/>
  </si>
  <si>
    <t>Description of data</t>
    <phoneticPr fontId="23"/>
  </si>
  <si>
    <t>Units</t>
    <phoneticPr fontId="23"/>
  </si>
  <si>
    <t>Estimated values</t>
    <phoneticPr fontId="23"/>
  </si>
  <si>
    <t>-</t>
    <phoneticPr fontId="23"/>
  </si>
  <si>
    <r>
      <t>Nm</t>
    </r>
    <r>
      <rPr>
        <vertAlign val="superscript"/>
        <sz val="11"/>
        <color theme="1"/>
        <rFont val="Arial"/>
        <family val="2"/>
      </rPr>
      <t>3</t>
    </r>
    <r>
      <rPr>
        <sz val="11"/>
        <color theme="1"/>
        <rFont val="Arial"/>
        <family val="2"/>
      </rPr>
      <t>/p</t>
    </r>
    <phoneticPr fontId="23"/>
  </si>
  <si>
    <r>
      <t>GJ/Nm</t>
    </r>
    <r>
      <rPr>
        <vertAlign val="superscript"/>
        <sz val="11"/>
        <color theme="1"/>
        <rFont val="Arial"/>
        <family val="2"/>
      </rPr>
      <t>3</t>
    </r>
    <phoneticPr fontId="23"/>
  </si>
  <si>
    <r>
      <t>tCO</t>
    </r>
    <r>
      <rPr>
        <vertAlign val="subscript"/>
        <sz val="11"/>
        <color theme="1"/>
        <rFont val="Arial"/>
        <family val="2"/>
      </rPr>
      <t>2</t>
    </r>
    <r>
      <rPr>
        <sz val="11"/>
        <color theme="1"/>
        <rFont val="Arial"/>
        <family val="2"/>
      </rPr>
      <t>/GJ</t>
    </r>
    <phoneticPr fontId="23"/>
  </si>
  <si>
    <r>
      <t>tCO</t>
    </r>
    <r>
      <rPr>
        <vertAlign val="subscript"/>
        <sz val="11"/>
        <color theme="1"/>
        <rFont val="Arial"/>
        <family val="2"/>
      </rPr>
      <t>2</t>
    </r>
    <r>
      <rPr>
        <sz val="11"/>
        <color theme="1"/>
        <rFont val="Arial"/>
        <family val="2"/>
      </rPr>
      <t>/MWh</t>
    </r>
    <phoneticPr fontId="23"/>
  </si>
  <si>
    <r>
      <t>tCO</t>
    </r>
    <r>
      <rPr>
        <vertAlign val="subscript"/>
        <sz val="11"/>
        <color theme="1"/>
        <rFont val="Arial"/>
        <family val="2"/>
      </rPr>
      <t>2</t>
    </r>
    <r>
      <rPr>
        <sz val="11"/>
        <color theme="1"/>
        <rFont val="Arial"/>
        <family val="2"/>
      </rPr>
      <t>/p</t>
    </r>
    <phoneticPr fontId="23"/>
  </si>
  <si>
    <r>
      <rPr>
        <b/>
        <i/>
        <sz val="11"/>
        <color theme="0"/>
        <rFont val="Arial"/>
        <family val="2"/>
      </rPr>
      <t>Ex-ante</t>
    </r>
    <r>
      <rPr>
        <b/>
        <sz val="11"/>
        <color theme="0"/>
        <rFont val="Arial"/>
        <family val="2"/>
      </rPr>
      <t xml:space="preserve"> estimation of emissions</t>
    </r>
    <phoneticPr fontId="23"/>
  </si>
  <si>
    <t>2. Calculations for reference emissions</t>
    <phoneticPr fontId="2"/>
  </si>
  <si>
    <t>3. Calculations of the project emissions</t>
    <phoneticPr fontId="2"/>
  </si>
  <si>
    <t>Net calorific value of natural gas</t>
    <phoneticPr fontId="2"/>
  </si>
  <si>
    <r>
      <t>tCO</t>
    </r>
    <r>
      <rPr>
        <vertAlign val="subscript"/>
        <sz val="11"/>
        <rFont val="Arial"/>
        <family val="2"/>
      </rPr>
      <t>2</t>
    </r>
    <r>
      <rPr>
        <sz val="11"/>
        <rFont val="Arial"/>
        <family val="2"/>
      </rPr>
      <t>/GJ</t>
    </r>
    <phoneticPr fontId="2"/>
  </si>
  <si>
    <t>Input on "PMS
(input_separate)"</t>
    <phoneticPr fontId="2"/>
  </si>
  <si>
    <t>Automatically calculated on "PMS(input_separate)"</t>
    <phoneticPr fontId="2"/>
  </si>
  <si>
    <r>
      <t>NCV</t>
    </r>
    <r>
      <rPr>
        <vertAlign val="subscript"/>
        <sz val="14"/>
        <rFont val="Arial"/>
        <family val="2"/>
      </rPr>
      <t>NG</t>
    </r>
    <phoneticPr fontId="2"/>
  </si>
  <si>
    <t>Net calorific value of natural gas</t>
    <phoneticPr fontId="2"/>
  </si>
  <si>
    <r>
      <t>GJ/Nm</t>
    </r>
    <r>
      <rPr>
        <vertAlign val="superscript"/>
        <sz val="14"/>
        <rFont val="Arial"/>
        <family val="2"/>
      </rPr>
      <t>3</t>
    </r>
    <phoneticPr fontId="2"/>
  </si>
  <si>
    <t>IPCC Special Report on Carbon dioxide Capture and Storage, Annex I, Table AI.10. Lower Heating Value (LHV) is applied.</t>
    <phoneticPr fontId="2"/>
  </si>
  <si>
    <r>
      <t>EF</t>
    </r>
    <r>
      <rPr>
        <vertAlign val="subscript"/>
        <sz val="14"/>
        <rFont val="Arial"/>
        <family val="2"/>
      </rPr>
      <t>NG</t>
    </r>
    <phoneticPr fontId="2"/>
  </si>
  <si>
    <r>
      <t>CO</t>
    </r>
    <r>
      <rPr>
        <vertAlign val="subscript"/>
        <sz val="14"/>
        <rFont val="Arial"/>
        <family val="2"/>
      </rPr>
      <t>2</t>
    </r>
    <r>
      <rPr>
        <sz val="14"/>
        <rFont val="Arial"/>
        <family val="2"/>
      </rPr>
      <t xml:space="preserve"> emission factor of natural gas</t>
    </r>
    <phoneticPr fontId="2"/>
  </si>
  <si>
    <r>
      <t>tCO</t>
    </r>
    <r>
      <rPr>
        <vertAlign val="subscript"/>
        <sz val="14"/>
        <rFont val="Arial"/>
        <family val="2"/>
      </rPr>
      <t>2</t>
    </r>
    <r>
      <rPr>
        <sz val="14"/>
        <rFont val="Arial"/>
        <family val="2"/>
      </rPr>
      <t>/GJ</t>
    </r>
    <phoneticPr fontId="2"/>
  </si>
  <si>
    <r>
      <t xml:space="preserve">Country specific data or </t>
    </r>
    <r>
      <rPr>
        <i/>
        <sz val="14"/>
        <rFont val="Arial"/>
        <family val="2"/>
      </rPr>
      <t>2006 IPCC Guidelines for National Greenhouse Gas Inventories</t>
    </r>
    <r>
      <rPr>
        <sz val="14"/>
        <rFont val="Arial"/>
        <family val="2"/>
      </rPr>
      <t>, Volume 2, Table 1.4.</t>
    </r>
    <phoneticPr fontId="2"/>
  </si>
  <si>
    <r>
      <t>η</t>
    </r>
    <r>
      <rPr>
        <vertAlign val="subscript"/>
        <sz val="14"/>
        <rFont val="Arial"/>
        <family val="2"/>
      </rPr>
      <t>RE,i</t>
    </r>
    <phoneticPr fontId="2"/>
  </si>
  <si>
    <r>
      <t xml:space="preserve">Energy efficiency of the reference burner of the project furnace </t>
    </r>
    <r>
      <rPr>
        <i/>
        <sz val="14"/>
        <rFont val="Arial"/>
        <family val="2"/>
      </rPr>
      <t>i</t>
    </r>
    <phoneticPr fontId="2"/>
  </si>
  <si>
    <t>-</t>
    <phoneticPr fontId="2"/>
  </si>
  <si>
    <r>
      <t>The default value for η</t>
    </r>
    <r>
      <rPr>
        <vertAlign val="subscript"/>
        <sz val="14"/>
        <rFont val="Arial"/>
        <family val="2"/>
      </rPr>
      <t>RE</t>
    </r>
    <r>
      <rPr>
        <sz val="14"/>
        <rFont val="Arial"/>
        <family val="2"/>
      </rPr>
      <t xml:space="preserve"> is set as 0.682, or the project-specific value is calculated by the equation in explanatory note 1 using the recommended operational value of air ratio in the manual of the existing conventional burner.</t>
    </r>
    <phoneticPr fontId="2"/>
  </si>
  <si>
    <t>Input on "PMS(input_separate)"</t>
    <phoneticPr fontId="2"/>
  </si>
  <si>
    <r>
      <t>η</t>
    </r>
    <r>
      <rPr>
        <vertAlign val="subscript"/>
        <sz val="14"/>
        <rFont val="Arial"/>
        <family val="2"/>
      </rPr>
      <t>PJ,i</t>
    </r>
    <phoneticPr fontId="2"/>
  </si>
  <si>
    <r>
      <t xml:space="preserve">Energy efficiency of the project burner of the project furnace </t>
    </r>
    <r>
      <rPr>
        <i/>
        <sz val="14"/>
        <rFont val="Arial"/>
        <family val="2"/>
      </rPr>
      <t>i</t>
    </r>
    <phoneticPr fontId="2"/>
  </si>
  <si>
    <t>The project-specific value is calculated by the equation in explanatory note 2 using the recommended operational value of air ratio in the manual of the project burner.</t>
    <phoneticPr fontId="2"/>
  </si>
  <si>
    <r>
      <t>m</t>
    </r>
    <r>
      <rPr>
        <vertAlign val="subscript"/>
        <sz val="14"/>
        <rFont val="Arial"/>
        <family val="2"/>
      </rPr>
      <t>r</t>
    </r>
    <phoneticPr fontId="2"/>
  </si>
  <si>
    <t>Air ratio for the reference burner</t>
    <phoneticPr fontId="2"/>
  </si>
  <si>
    <t>The recommended operational value in the manual of the existing conventional burner, or the default value for mr set as 1.05 in conservative manner.</t>
    <phoneticPr fontId="2"/>
  </si>
  <si>
    <r>
      <t>m</t>
    </r>
    <r>
      <rPr>
        <vertAlign val="subscript"/>
        <sz val="14"/>
        <rFont val="Arial"/>
        <family val="2"/>
      </rPr>
      <t>p</t>
    </r>
    <phoneticPr fontId="2"/>
  </si>
  <si>
    <t>Air ratio for the project burner</t>
    <phoneticPr fontId="2"/>
  </si>
  <si>
    <t>The recommended operational value in the manual of the project burner.</t>
    <phoneticPr fontId="2"/>
  </si>
  <si>
    <r>
      <t>RC</t>
    </r>
    <r>
      <rPr>
        <vertAlign val="subscript"/>
        <sz val="14"/>
        <rFont val="Arial"/>
        <family val="2"/>
      </rPr>
      <t>CAP,i</t>
    </r>
    <phoneticPr fontId="2"/>
  </si>
  <si>
    <r>
      <t xml:space="preserve">Total maximum rated capacity of auxiliary equipments of the project furnace </t>
    </r>
    <r>
      <rPr>
        <i/>
        <sz val="14"/>
        <rFont val="Arial"/>
        <family val="2"/>
      </rPr>
      <t xml:space="preserve">i </t>
    </r>
    <phoneticPr fontId="2"/>
  </si>
  <si>
    <t>W</t>
    <phoneticPr fontId="2"/>
  </si>
  <si>
    <t>Specification or nameplate of auxiliary equipments of the project furnace.</t>
    <phoneticPr fontId="2"/>
  </si>
  <si>
    <t>Furnace i</t>
    <phoneticPr fontId="2"/>
  </si>
  <si>
    <r>
      <t>FC</t>
    </r>
    <r>
      <rPr>
        <b/>
        <vertAlign val="subscript"/>
        <sz val="11"/>
        <rFont val="Arial"/>
        <family val="2"/>
      </rPr>
      <t>PJ,NG,i,p</t>
    </r>
    <phoneticPr fontId="2"/>
  </si>
  <si>
    <r>
      <t>D</t>
    </r>
    <r>
      <rPr>
        <b/>
        <vertAlign val="subscript"/>
        <sz val="11"/>
        <rFont val="Arial"/>
        <family val="2"/>
      </rPr>
      <t>OP,i,p</t>
    </r>
    <phoneticPr fontId="2"/>
  </si>
  <si>
    <r>
      <t>NCV</t>
    </r>
    <r>
      <rPr>
        <b/>
        <vertAlign val="subscript"/>
        <sz val="11"/>
        <rFont val="Arial"/>
        <family val="2"/>
      </rPr>
      <t>NG</t>
    </r>
    <phoneticPr fontId="2"/>
  </si>
  <si>
    <r>
      <t>EF</t>
    </r>
    <r>
      <rPr>
        <b/>
        <vertAlign val="subscript"/>
        <sz val="11"/>
        <rFont val="Arial"/>
        <family val="2"/>
      </rPr>
      <t>NG</t>
    </r>
    <phoneticPr fontId="2"/>
  </si>
  <si>
    <r>
      <t>m</t>
    </r>
    <r>
      <rPr>
        <b/>
        <vertAlign val="subscript"/>
        <sz val="11"/>
        <rFont val="Arial"/>
        <family val="2"/>
      </rPr>
      <t>r</t>
    </r>
    <phoneticPr fontId="23"/>
  </si>
  <si>
    <r>
      <t>η</t>
    </r>
    <r>
      <rPr>
        <b/>
        <vertAlign val="subscript"/>
        <sz val="11"/>
        <rFont val="Arial"/>
        <family val="2"/>
      </rPr>
      <t>RE,i</t>
    </r>
    <phoneticPr fontId="23"/>
  </si>
  <si>
    <r>
      <t>RC</t>
    </r>
    <r>
      <rPr>
        <b/>
        <vertAlign val="subscript"/>
        <sz val="11"/>
        <rFont val="Arial"/>
        <family val="2"/>
      </rPr>
      <t>CAP,i</t>
    </r>
    <phoneticPr fontId="2"/>
  </si>
  <si>
    <r>
      <t>EF</t>
    </r>
    <r>
      <rPr>
        <b/>
        <vertAlign val="subscript"/>
        <sz val="11"/>
        <rFont val="Arial"/>
        <family val="2"/>
      </rPr>
      <t>elec</t>
    </r>
    <phoneticPr fontId="2"/>
  </si>
  <si>
    <r>
      <t>m</t>
    </r>
    <r>
      <rPr>
        <b/>
        <vertAlign val="subscript"/>
        <sz val="11"/>
        <rFont val="Arial"/>
        <family val="2"/>
      </rPr>
      <t>p</t>
    </r>
    <phoneticPr fontId="23"/>
  </si>
  <si>
    <r>
      <t>η</t>
    </r>
    <r>
      <rPr>
        <b/>
        <vertAlign val="subscript"/>
        <sz val="11"/>
        <rFont val="Arial"/>
        <family val="2"/>
      </rPr>
      <t>PJ,i</t>
    </r>
    <phoneticPr fontId="23"/>
  </si>
  <si>
    <r>
      <t>RE</t>
    </r>
    <r>
      <rPr>
        <b/>
        <vertAlign val="subscript"/>
        <sz val="11"/>
        <rFont val="Arial"/>
        <family val="2"/>
      </rPr>
      <t>i,p</t>
    </r>
    <phoneticPr fontId="2"/>
  </si>
  <si>
    <r>
      <t>ER</t>
    </r>
    <r>
      <rPr>
        <b/>
        <vertAlign val="subscript"/>
        <sz val="11"/>
        <rFont val="Arial"/>
        <family val="2"/>
      </rPr>
      <t>i,p</t>
    </r>
    <phoneticPr fontId="2"/>
  </si>
  <si>
    <t>Project
furnace 
No.</t>
    <phoneticPr fontId="23"/>
  </si>
  <si>
    <r>
      <t>Consumption of 
natural gas by 
the project furnace</t>
    </r>
    <r>
      <rPr>
        <i/>
        <sz val="11"/>
        <rFont val="Arial"/>
        <family val="2"/>
      </rPr>
      <t xml:space="preserve"> i </t>
    </r>
    <r>
      <rPr>
        <sz val="11"/>
        <rFont val="Arial"/>
        <family val="2"/>
      </rPr>
      <t xml:space="preserve">during the period </t>
    </r>
    <r>
      <rPr>
        <i/>
        <sz val="11"/>
        <rFont val="Arial"/>
        <family val="2"/>
      </rPr>
      <t>p</t>
    </r>
    <phoneticPr fontId="23"/>
  </si>
  <si>
    <r>
      <t>Number of 
operating days of 
the project furnace</t>
    </r>
    <r>
      <rPr>
        <i/>
        <sz val="11"/>
        <rFont val="Arial"/>
        <family val="2"/>
      </rPr>
      <t xml:space="preserve"> i </t>
    </r>
    <r>
      <rPr>
        <sz val="11"/>
        <rFont val="Arial"/>
        <family val="2"/>
      </rPr>
      <t xml:space="preserve">during the period </t>
    </r>
    <r>
      <rPr>
        <i/>
        <sz val="11"/>
        <rFont val="Arial"/>
        <family val="2"/>
      </rPr>
      <t>p</t>
    </r>
    <phoneticPr fontId="23"/>
  </si>
  <si>
    <t>Net calorific value 
of natural gas</t>
    <phoneticPr fontId="23"/>
  </si>
  <si>
    <r>
      <t>CO</t>
    </r>
    <r>
      <rPr>
        <vertAlign val="subscript"/>
        <sz val="11"/>
        <rFont val="Arial"/>
        <family val="2"/>
      </rPr>
      <t>2</t>
    </r>
    <r>
      <rPr>
        <sz val="11"/>
        <rFont val="Arial"/>
        <family val="2"/>
      </rPr>
      <t xml:space="preserve"> emission factor of natural gas</t>
    </r>
    <phoneticPr fontId="23"/>
  </si>
  <si>
    <r>
      <t>Air ratio for the reference burner: 
the recommended operational value in the manual of the existing conventional burner, or the default value for m</t>
    </r>
    <r>
      <rPr>
        <vertAlign val="subscript"/>
        <sz val="11"/>
        <rFont val="Arial"/>
        <family val="2"/>
      </rPr>
      <t>r</t>
    </r>
    <r>
      <rPr>
        <sz val="11"/>
        <rFont val="Arial"/>
        <family val="2"/>
      </rPr>
      <t xml:space="preserve"> set as 1.05.</t>
    </r>
    <phoneticPr fontId="23"/>
  </si>
  <si>
    <r>
      <t xml:space="preserve">Energy efficiency of the reference burner of the project furnace </t>
    </r>
    <r>
      <rPr>
        <i/>
        <sz val="11"/>
        <rFont val="Arial"/>
        <family val="2"/>
      </rPr>
      <t>i</t>
    </r>
    <phoneticPr fontId="23"/>
  </si>
  <si>
    <r>
      <t>Total maximum rated capacity of auxiliary equipments of the project furnace</t>
    </r>
    <r>
      <rPr>
        <i/>
        <sz val="11"/>
        <rFont val="Arial"/>
        <family val="2"/>
      </rPr>
      <t xml:space="preserve"> i </t>
    </r>
    <phoneticPr fontId="23"/>
  </si>
  <si>
    <r>
      <t>CO</t>
    </r>
    <r>
      <rPr>
        <vertAlign val="subscript"/>
        <sz val="11"/>
        <rFont val="Arial"/>
        <family val="2"/>
      </rPr>
      <t>2</t>
    </r>
    <r>
      <rPr>
        <sz val="11"/>
        <rFont val="Arial"/>
        <family val="2"/>
      </rPr>
      <t xml:space="preserve"> emission factor for consumed electricity</t>
    </r>
    <phoneticPr fontId="23"/>
  </si>
  <si>
    <t>Air ratio for the project burner: 
the recommended operational value in the manual of the project burner.</t>
    <phoneticPr fontId="23"/>
  </si>
  <si>
    <r>
      <t xml:space="preserve">Energy efficiency of the project burner of the project furnace </t>
    </r>
    <r>
      <rPr>
        <i/>
        <sz val="11"/>
        <rFont val="Arial"/>
        <family val="2"/>
      </rPr>
      <t>i</t>
    </r>
    <phoneticPr fontId="23"/>
  </si>
  <si>
    <r>
      <t>Reference emissions by 
the project furnace</t>
    </r>
    <r>
      <rPr>
        <i/>
        <sz val="11"/>
        <rFont val="Arial"/>
        <family val="2"/>
      </rPr>
      <t xml:space="preserve"> i </t>
    </r>
    <r>
      <rPr>
        <sz val="11"/>
        <rFont val="Arial"/>
        <family val="2"/>
      </rPr>
      <t xml:space="preserve">during the period </t>
    </r>
    <r>
      <rPr>
        <i/>
        <sz val="11"/>
        <rFont val="Arial"/>
        <family val="2"/>
      </rPr>
      <t>p</t>
    </r>
    <phoneticPr fontId="23"/>
  </si>
  <si>
    <r>
      <t>Emissions reductions by 
the project furnace</t>
    </r>
    <r>
      <rPr>
        <i/>
        <sz val="11"/>
        <rFont val="Arial"/>
        <family val="2"/>
      </rPr>
      <t xml:space="preserve"> i </t>
    </r>
    <r>
      <rPr>
        <sz val="11"/>
        <rFont val="Arial"/>
        <family val="2"/>
      </rPr>
      <t xml:space="preserve">during the period </t>
    </r>
    <r>
      <rPr>
        <i/>
        <sz val="11"/>
        <rFont val="Arial"/>
        <family val="2"/>
      </rPr>
      <t>p</t>
    </r>
    <phoneticPr fontId="23"/>
  </si>
  <si>
    <r>
      <t>GJ/Nm</t>
    </r>
    <r>
      <rPr>
        <vertAlign val="superscript"/>
        <sz val="11"/>
        <rFont val="Arial"/>
        <family val="2"/>
      </rPr>
      <t>3</t>
    </r>
    <phoneticPr fontId="2"/>
  </si>
  <si>
    <r>
      <t>CO</t>
    </r>
    <r>
      <rPr>
        <vertAlign val="subscript"/>
        <sz val="11"/>
        <rFont val="Arial"/>
        <family val="2"/>
      </rPr>
      <t>2</t>
    </r>
    <r>
      <rPr>
        <sz val="11"/>
        <rFont val="Arial"/>
        <family val="2"/>
      </rPr>
      <t xml:space="preserve"> emission factor of natural gas</t>
    </r>
    <phoneticPr fontId="2"/>
  </si>
  <si>
    <r>
      <t>Gw</t>
    </r>
    <r>
      <rPr>
        <vertAlign val="subscript"/>
        <sz val="11"/>
        <rFont val="Arial"/>
        <family val="2"/>
      </rPr>
      <t>NG</t>
    </r>
    <phoneticPr fontId="2"/>
  </si>
  <si>
    <r>
      <t>C</t>
    </r>
    <r>
      <rPr>
        <vertAlign val="subscript"/>
        <sz val="11"/>
        <rFont val="Arial"/>
        <family val="2"/>
      </rPr>
      <t>1,r</t>
    </r>
    <phoneticPr fontId="2"/>
  </si>
  <si>
    <r>
      <t>C</t>
    </r>
    <r>
      <rPr>
        <vertAlign val="subscript"/>
        <sz val="11"/>
        <rFont val="Arial"/>
        <family val="2"/>
      </rPr>
      <t>2,r</t>
    </r>
    <phoneticPr fontId="2"/>
  </si>
  <si>
    <r>
      <t>T</t>
    </r>
    <r>
      <rPr>
        <vertAlign val="subscript"/>
        <sz val="11"/>
        <rFont val="Arial"/>
        <family val="2"/>
      </rPr>
      <t>1,r</t>
    </r>
    <phoneticPr fontId="2"/>
  </si>
  <si>
    <r>
      <t>C</t>
    </r>
    <r>
      <rPr>
        <vertAlign val="subscript"/>
        <sz val="11"/>
        <rFont val="Arial"/>
        <family val="2"/>
      </rPr>
      <t>1,p</t>
    </r>
    <phoneticPr fontId="2"/>
  </si>
  <si>
    <r>
      <t>C</t>
    </r>
    <r>
      <rPr>
        <vertAlign val="subscript"/>
        <sz val="11"/>
        <rFont val="Arial"/>
        <family val="2"/>
      </rPr>
      <t>2,p</t>
    </r>
    <phoneticPr fontId="2"/>
  </si>
  <si>
    <r>
      <t>T</t>
    </r>
    <r>
      <rPr>
        <vertAlign val="subscript"/>
        <sz val="11"/>
        <rFont val="Arial"/>
        <family val="2"/>
      </rPr>
      <t>1,p</t>
    </r>
    <phoneticPr fontId="2"/>
  </si>
  <si>
    <r>
      <t>T</t>
    </r>
    <r>
      <rPr>
        <vertAlign val="subscript"/>
        <sz val="11"/>
        <rFont val="Arial"/>
        <family val="2"/>
      </rPr>
      <t>2</t>
    </r>
    <phoneticPr fontId="2"/>
  </si>
  <si>
    <r>
      <t>A</t>
    </r>
    <r>
      <rPr>
        <vertAlign val="subscript"/>
        <sz val="11"/>
        <rFont val="Arial"/>
        <family val="2"/>
      </rPr>
      <t>0,NG</t>
    </r>
    <phoneticPr fontId="2"/>
  </si>
  <si>
    <r>
      <t>Nm</t>
    </r>
    <r>
      <rPr>
        <vertAlign val="superscript"/>
        <sz val="11"/>
        <rFont val="Arial"/>
        <family val="2"/>
      </rPr>
      <t>3</t>
    </r>
    <r>
      <rPr>
        <sz val="11"/>
        <rFont val="Arial"/>
        <family val="2"/>
      </rPr>
      <t>/Nm</t>
    </r>
    <r>
      <rPr>
        <vertAlign val="superscript"/>
        <sz val="11"/>
        <rFont val="Arial"/>
        <family val="2"/>
      </rPr>
      <t>3</t>
    </r>
    <phoneticPr fontId="2"/>
  </si>
  <si>
    <r>
      <t>kJ/Nm</t>
    </r>
    <r>
      <rPr>
        <vertAlign val="superscript"/>
        <sz val="11"/>
        <rFont val="Arial"/>
        <family val="2"/>
      </rPr>
      <t>3</t>
    </r>
    <r>
      <rPr>
        <sz val="11"/>
        <rFont val="ＭＳ Ｐゴシック"/>
        <family val="3"/>
        <charset val="128"/>
      </rPr>
      <t>･</t>
    </r>
    <r>
      <rPr>
        <sz val="11"/>
        <rFont val="Arial"/>
        <family val="2"/>
      </rPr>
      <t>degree Celsius</t>
    </r>
    <phoneticPr fontId="2"/>
  </si>
  <si>
    <t>degree Celsius</t>
    <phoneticPr fontId="2"/>
  </si>
  <si>
    <r>
      <t>FC</t>
    </r>
    <r>
      <rPr>
        <vertAlign val="subscript"/>
        <sz val="14"/>
        <rFont val="Arial"/>
        <family val="2"/>
      </rPr>
      <t>PJ,NG,i,p</t>
    </r>
    <phoneticPr fontId="2"/>
  </si>
  <si>
    <r>
      <t xml:space="preserve">Consumption of natural gas by the project furnace </t>
    </r>
    <r>
      <rPr>
        <i/>
        <sz val="14"/>
        <rFont val="Arial"/>
        <family val="2"/>
      </rPr>
      <t>i</t>
    </r>
    <r>
      <rPr>
        <sz val="14"/>
        <rFont val="Arial"/>
        <family val="2"/>
      </rPr>
      <t xml:space="preserve"> during the period </t>
    </r>
    <r>
      <rPr>
        <i/>
        <sz val="14"/>
        <rFont val="Arial"/>
        <family val="2"/>
      </rPr>
      <t>p</t>
    </r>
    <phoneticPr fontId="2"/>
  </si>
  <si>
    <t>-</t>
    <phoneticPr fontId="2"/>
  </si>
  <si>
    <r>
      <t>PE</t>
    </r>
    <r>
      <rPr>
        <b/>
        <vertAlign val="subscript"/>
        <sz val="11"/>
        <rFont val="Arial"/>
        <family val="2"/>
      </rPr>
      <t>NG,i,p</t>
    </r>
    <phoneticPr fontId="23"/>
  </si>
  <si>
    <r>
      <t>PE</t>
    </r>
    <r>
      <rPr>
        <b/>
        <vertAlign val="subscript"/>
        <sz val="11"/>
        <rFont val="Arial"/>
        <family val="2"/>
      </rPr>
      <t>elec,i,p</t>
    </r>
    <phoneticPr fontId="2"/>
  </si>
  <si>
    <r>
      <t>Project emissions from natural gas consumption by the project furnace</t>
    </r>
    <r>
      <rPr>
        <i/>
        <sz val="11"/>
        <rFont val="Arial"/>
        <family val="2"/>
      </rPr>
      <t xml:space="preserve"> i </t>
    </r>
    <r>
      <rPr>
        <sz val="11"/>
        <rFont val="Arial"/>
        <family val="2"/>
      </rPr>
      <t xml:space="preserve">during the period </t>
    </r>
    <r>
      <rPr>
        <i/>
        <sz val="11"/>
        <rFont val="Arial"/>
        <family val="2"/>
      </rPr>
      <t>p</t>
    </r>
    <phoneticPr fontId="23"/>
  </si>
  <si>
    <r>
      <t>Project emissions from electricity consumption by the project furnace</t>
    </r>
    <r>
      <rPr>
        <i/>
        <sz val="11"/>
        <rFont val="Arial"/>
        <family val="2"/>
      </rPr>
      <t xml:space="preserve"> i </t>
    </r>
    <r>
      <rPr>
        <sz val="11"/>
        <rFont val="Arial"/>
        <family val="2"/>
      </rPr>
      <t xml:space="preserve">during the period </t>
    </r>
    <r>
      <rPr>
        <i/>
        <sz val="11"/>
        <rFont val="Arial"/>
        <family val="2"/>
      </rPr>
      <t>p</t>
    </r>
    <phoneticPr fontId="23"/>
  </si>
  <si>
    <r>
      <t>PE</t>
    </r>
    <r>
      <rPr>
        <vertAlign val="subscript"/>
        <sz val="11"/>
        <rFont val="Arial"/>
        <family val="2"/>
      </rPr>
      <t>NG</t>
    </r>
    <r>
      <rPr>
        <vertAlign val="subscript"/>
        <sz val="11"/>
        <rFont val="ＭＳ Ｐゴシック"/>
        <family val="3"/>
        <charset val="128"/>
      </rPr>
      <t>,p</t>
    </r>
    <phoneticPr fontId="2"/>
  </si>
  <si>
    <r>
      <t>CO</t>
    </r>
    <r>
      <rPr>
        <vertAlign val="subscript"/>
        <sz val="14"/>
        <rFont val="Arial"/>
        <family val="2"/>
      </rPr>
      <t>2</t>
    </r>
    <r>
      <rPr>
        <sz val="14"/>
        <rFont val="Arial"/>
        <family val="2"/>
      </rPr>
      <t xml:space="preserve"> emission factor for consumed electricity</t>
    </r>
    <phoneticPr fontId="2"/>
  </si>
</sst>
</file>

<file path=xl/styles.xml><?xml version="1.0" encoding="utf-8"?>
<styleSheet xmlns="http://schemas.openxmlformats.org/spreadsheetml/2006/main">
  <numFmts count="10">
    <numFmt numFmtId="176" formatCode="0.0000_ "/>
    <numFmt numFmtId="177" formatCode="#,##0.0;[Red]\-#,##0.0"/>
    <numFmt numFmtId="178" formatCode="#,##0.00_ "/>
    <numFmt numFmtId="179" formatCode="#,##0.000_ ;[Red]\-#,##0.000\ "/>
    <numFmt numFmtId="180" formatCode="0.000_ "/>
    <numFmt numFmtId="181" formatCode="#,##0.0_ ;[Red]\-#,##0.0\ "/>
    <numFmt numFmtId="182" formatCode="0.00_ "/>
    <numFmt numFmtId="183" formatCode="#,##0.000;[Red]\-#,##0.000"/>
    <numFmt numFmtId="184" formatCode="#,##0.000000;[Red]\-#,##0.000000"/>
    <numFmt numFmtId="185" formatCode="0.000000_ "/>
  </numFmts>
  <fonts count="49">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1"/>
      <color indexed="8"/>
      <name val="Arial"/>
      <family val="2"/>
    </font>
    <font>
      <sz val="10"/>
      <color indexed="8"/>
      <name val="Arial"/>
      <family val="2"/>
    </font>
    <font>
      <vertAlign val="subscript"/>
      <sz val="11"/>
      <color indexed="8"/>
      <name val="Arial"/>
      <family val="2"/>
    </font>
    <font>
      <b/>
      <sz val="11"/>
      <color indexed="9"/>
      <name val="Arial"/>
      <family val="2"/>
    </font>
    <font>
      <b/>
      <sz val="11"/>
      <color indexed="8"/>
      <name val="Arial"/>
      <family val="2"/>
    </font>
    <font>
      <sz val="11"/>
      <name val="Arial"/>
      <family val="2"/>
    </font>
    <font>
      <b/>
      <sz val="14"/>
      <color indexed="9"/>
      <name val="Arial"/>
      <family val="2"/>
    </font>
    <font>
      <b/>
      <sz val="12"/>
      <color indexed="9"/>
      <name val="Arial"/>
      <family val="2"/>
    </font>
    <font>
      <b/>
      <sz val="16"/>
      <color indexed="9"/>
      <name val="Arial"/>
      <family val="2"/>
    </font>
    <font>
      <b/>
      <sz val="14"/>
      <color indexed="8"/>
      <name val="Arial"/>
      <family val="2"/>
    </font>
    <font>
      <b/>
      <i/>
      <sz val="14"/>
      <color indexed="8"/>
      <name val="Arial"/>
      <family val="2"/>
    </font>
    <font>
      <b/>
      <vertAlign val="subscript"/>
      <sz val="14"/>
      <color indexed="8"/>
      <name val="Arial"/>
      <family val="2"/>
    </font>
    <font>
      <sz val="12"/>
      <color indexed="8"/>
      <name val="Arial"/>
      <family val="2"/>
    </font>
    <font>
      <sz val="14"/>
      <color indexed="10"/>
      <name val="Arial"/>
      <family val="2"/>
    </font>
    <font>
      <sz val="14"/>
      <color indexed="8"/>
      <name val="Arial"/>
      <family val="2"/>
    </font>
    <font>
      <b/>
      <vertAlign val="subscript"/>
      <sz val="14"/>
      <color indexed="9"/>
      <name val="Arial"/>
      <family val="2"/>
    </font>
    <font>
      <vertAlign val="subscript"/>
      <sz val="14"/>
      <color indexed="8"/>
      <name val="Arial"/>
      <family val="2"/>
    </font>
    <font>
      <i/>
      <sz val="11"/>
      <color indexed="8"/>
      <name val="Arial"/>
      <family val="2"/>
    </font>
    <font>
      <sz val="14"/>
      <name val="Arial"/>
      <family val="2"/>
    </font>
    <font>
      <vertAlign val="superscript"/>
      <sz val="14"/>
      <color indexed="8"/>
      <name val="Arial"/>
      <family val="2"/>
    </font>
    <font>
      <sz val="6"/>
      <name val="ＭＳ Ｐゴシック"/>
      <family val="3"/>
      <charset val="128"/>
      <scheme val="minor"/>
    </font>
    <font>
      <b/>
      <i/>
      <sz val="11"/>
      <color indexed="9"/>
      <name val="Arial"/>
      <family val="2"/>
    </font>
    <font>
      <sz val="11"/>
      <color theme="1"/>
      <name val="Arial"/>
      <family val="2"/>
    </font>
    <font>
      <vertAlign val="subscript"/>
      <sz val="11"/>
      <color theme="1"/>
      <name val="Arial"/>
      <family val="2"/>
    </font>
    <font>
      <b/>
      <sz val="11"/>
      <color theme="1"/>
      <name val="Arial"/>
      <family val="2"/>
    </font>
    <font>
      <sz val="11"/>
      <color rgb="FFFF0000"/>
      <name val="Arial"/>
      <family val="2"/>
    </font>
    <font>
      <b/>
      <sz val="10"/>
      <color indexed="9"/>
      <name val="Arial"/>
      <family val="2"/>
    </font>
    <font>
      <sz val="14"/>
      <color theme="1"/>
      <name val="Arial"/>
      <family val="2"/>
    </font>
    <font>
      <vertAlign val="subscript"/>
      <sz val="14"/>
      <color theme="1"/>
      <name val="Arial"/>
      <family val="2"/>
    </font>
    <font>
      <i/>
      <sz val="14"/>
      <color theme="1"/>
      <name val="Arial"/>
      <family val="2"/>
    </font>
    <font>
      <sz val="11"/>
      <color theme="0"/>
      <name val="Arial"/>
      <family val="2"/>
    </font>
    <font>
      <vertAlign val="superscript"/>
      <sz val="11"/>
      <color theme="1"/>
      <name val="Arial"/>
      <family val="2"/>
    </font>
    <font>
      <b/>
      <sz val="11"/>
      <color theme="0"/>
      <name val="Arial"/>
      <family val="2"/>
    </font>
    <font>
      <b/>
      <i/>
      <sz val="11"/>
      <color theme="0"/>
      <name val="Arial"/>
      <family val="2"/>
    </font>
    <font>
      <b/>
      <i/>
      <sz val="11"/>
      <name val="Arial"/>
      <family val="2"/>
    </font>
    <font>
      <b/>
      <sz val="11"/>
      <name val="Arial"/>
      <family val="2"/>
    </font>
    <font>
      <b/>
      <vertAlign val="subscript"/>
      <sz val="11"/>
      <name val="Arial"/>
      <family val="2"/>
    </font>
    <font>
      <vertAlign val="subscript"/>
      <sz val="11"/>
      <name val="Arial"/>
      <family val="2"/>
    </font>
    <font>
      <vertAlign val="subscript"/>
      <sz val="14"/>
      <name val="Arial"/>
      <family val="2"/>
    </font>
    <font>
      <vertAlign val="superscript"/>
      <sz val="14"/>
      <name val="Arial"/>
      <family val="2"/>
    </font>
    <font>
      <strike/>
      <sz val="14"/>
      <name val="Arial"/>
      <family val="2"/>
    </font>
    <font>
      <i/>
      <sz val="14"/>
      <name val="Arial"/>
      <family val="2"/>
    </font>
    <font>
      <i/>
      <sz val="11"/>
      <name val="Arial"/>
      <family val="2"/>
    </font>
    <font>
      <vertAlign val="superscript"/>
      <sz val="11"/>
      <name val="Arial"/>
      <family val="2"/>
    </font>
    <font>
      <sz val="11"/>
      <name val="ＭＳ Ｐゴシック"/>
      <family val="3"/>
      <charset val="128"/>
    </font>
    <font>
      <vertAlign val="subscript"/>
      <sz val="11"/>
      <name val="ＭＳ Ｐゴシック"/>
      <family val="3"/>
      <charset val="128"/>
    </font>
  </fonts>
  <fills count="12">
    <fill>
      <patternFill patternType="none"/>
    </fill>
    <fill>
      <patternFill patternType="gray125"/>
    </fill>
    <fill>
      <patternFill patternType="solid">
        <fgColor indexed="56"/>
        <bgColor indexed="64"/>
      </patternFill>
    </fill>
    <fill>
      <patternFill patternType="solid">
        <fgColor indexed="45"/>
        <bgColor indexed="64"/>
      </patternFill>
    </fill>
    <fill>
      <patternFill patternType="solid">
        <fgColor indexed="9"/>
        <bgColor indexed="64"/>
      </patternFill>
    </fill>
    <fill>
      <patternFill patternType="solid">
        <fgColor indexed="44"/>
        <bgColor indexed="64"/>
      </patternFill>
    </fill>
    <fill>
      <patternFill patternType="solid">
        <fgColor indexed="31"/>
        <bgColor indexed="64"/>
      </patternFill>
    </fill>
    <fill>
      <patternFill patternType="solid">
        <fgColor indexed="18"/>
        <bgColor indexed="64"/>
      </patternFill>
    </fill>
    <fill>
      <patternFill patternType="solid">
        <fgColor theme="4" tint="0.59996337778862885"/>
        <bgColor indexed="64"/>
      </patternFill>
    </fill>
    <fill>
      <patternFill patternType="solid">
        <fgColor rgb="FF003366"/>
        <bgColor indexed="64"/>
      </patternFill>
    </fill>
    <fill>
      <patternFill patternType="solid">
        <fgColor rgb="FFCCCCFF"/>
        <bgColor indexed="64"/>
      </patternFill>
    </fill>
    <fill>
      <patternFill patternType="solid">
        <fgColor theme="4" tint="0.59999389629810485"/>
        <bgColor indexed="64"/>
      </patternFill>
    </fill>
  </fills>
  <borders count="42">
    <border>
      <left/>
      <right/>
      <top/>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top/>
      <bottom/>
      <diagonal/>
    </border>
    <border>
      <left/>
      <right/>
      <top style="thin">
        <color indexed="23"/>
      </top>
      <bottom style="thin">
        <color indexed="23"/>
      </bottom>
      <diagonal/>
    </border>
    <border>
      <left style="thin">
        <color indexed="64"/>
      </left>
      <right/>
      <top style="thin">
        <color indexed="64"/>
      </top>
      <bottom style="thin">
        <color indexed="64"/>
      </bottom>
      <diagonal/>
    </border>
    <border>
      <left style="thin">
        <color indexed="23"/>
      </left>
      <right/>
      <top/>
      <bottom style="thin">
        <color indexed="23"/>
      </bottom>
      <diagonal/>
    </border>
    <border>
      <left/>
      <right style="thin">
        <color indexed="23"/>
      </right>
      <top/>
      <bottom style="thin">
        <color indexed="23"/>
      </bottom>
      <diagonal/>
    </border>
    <border>
      <left/>
      <right/>
      <top/>
      <bottom style="thin">
        <color indexed="23"/>
      </bottom>
      <diagonal/>
    </border>
    <border>
      <left style="medium">
        <color indexed="60"/>
      </left>
      <right style="medium">
        <color indexed="60"/>
      </right>
      <top style="medium">
        <color indexed="60"/>
      </top>
      <bottom style="medium">
        <color indexed="60"/>
      </bottom>
      <diagonal/>
    </border>
    <border>
      <left style="thin">
        <color indexed="23"/>
      </left>
      <right/>
      <top style="thin">
        <color indexed="23"/>
      </top>
      <bottom style="medium">
        <color indexed="10"/>
      </bottom>
      <diagonal/>
    </border>
    <border>
      <left/>
      <right style="thin">
        <color indexed="23"/>
      </right>
      <top style="thin">
        <color indexed="23"/>
      </top>
      <bottom style="medium">
        <color indexed="10"/>
      </bottom>
      <diagonal/>
    </border>
    <border>
      <left style="medium">
        <color indexed="10"/>
      </left>
      <right/>
      <top style="medium">
        <color indexed="10"/>
      </top>
      <bottom style="medium">
        <color indexed="10"/>
      </bottom>
      <diagonal/>
    </border>
    <border>
      <left/>
      <right style="medium">
        <color indexed="10"/>
      </right>
      <top style="medium">
        <color indexed="10"/>
      </top>
      <bottom style="medium">
        <color indexed="10"/>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style="thin">
        <color rgb="FF808080"/>
      </right>
      <top style="thin">
        <color rgb="FF808080"/>
      </top>
      <bottom style="thin">
        <color rgb="FF808080"/>
      </bottom>
      <diagonal/>
    </border>
    <border>
      <left style="thin">
        <color theme="0" tint="-0.499984740745262"/>
      </left>
      <right/>
      <top style="thin">
        <color theme="0" tint="-0.499984740745262"/>
      </top>
      <bottom/>
      <diagonal/>
    </border>
    <border>
      <left/>
      <right/>
      <top style="thin">
        <color theme="0" tint="-0.499984740745262"/>
      </top>
      <bottom style="thin">
        <color indexed="23"/>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style="thin">
        <color indexed="23"/>
      </right>
      <top/>
      <bottom style="thin">
        <color indexed="23"/>
      </bottom>
      <diagonal/>
    </border>
    <border>
      <left style="thin">
        <color indexed="23"/>
      </left>
      <right style="thin">
        <color theme="0" tint="-0.499984740745262"/>
      </right>
      <top style="thin">
        <color indexed="23"/>
      </top>
      <bottom style="thin">
        <color indexed="23"/>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style="thin">
        <color indexed="23"/>
      </right>
      <top/>
      <bottom/>
      <diagonal/>
    </border>
    <border>
      <left/>
      <right style="thin">
        <color theme="0" tint="-0.499984740745262"/>
      </right>
      <top/>
      <bottom style="thin">
        <color indexed="23"/>
      </bottom>
      <diagonal/>
    </border>
    <border>
      <left style="thin">
        <color theme="0" tint="-0.499984740745262"/>
      </left>
      <right/>
      <top/>
      <bottom style="thin">
        <color theme="0" tint="-0.499984740745262"/>
      </bottom>
      <diagonal/>
    </border>
    <border>
      <left style="thin">
        <color indexed="23"/>
      </left>
      <right style="thin">
        <color indexed="23"/>
      </right>
      <top/>
      <bottom style="thin">
        <color theme="0" tint="-0.499984740745262"/>
      </bottom>
      <diagonal/>
    </border>
    <border>
      <left style="thin">
        <color indexed="23"/>
      </left>
      <right/>
      <top/>
      <bottom style="thin">
        <color theme="0" tint="-0.499984740745262"/>
      </bottom>
      <diagonal/>
    </border>
    <border>
      <left/>
      <right/>
      <top/>
      <bottom style="thin">
        <color theme="0" tint="-0.499984740745262"/>
      </bottom>
      <diagonal/>
    </border>
    <border>
      <left/>
      <right style="thin">
        <color indexed="23"/>
      </right>
      <top/>
      <bottom style="thin">
        <color theme="0" tint="-0.499984740745262"/>
      </bottom>
      <diagonal/>
    </border>
    <border>
      <left style="thin">
        <color indexed="23"/>
      </left>
      <right style="thin">
        <color indexed="23"/>
      </right>
      <top style="thin">
        <color indexed="23"/>
      </top>
      <bottom style="thin">
        <color theme="0" tint="-0.499984740745262"/>
      </bottom>
      <diagonal/>
    </border>
    <border>
      <left/>
      <right style="thin">
        <color indexed="23"/>
      </right>
      <top style="thin">
        <color indexed="23"/>
      </top>
      <bottom style="thin">
        <color theme="0" tint="-0.499984740745262"/>
      </bottom>
      <diagonal/>
    </border>
    <border>
      <left style="thin">
        <color indexed="23"/>
      </left>
      <right style="thin">
        <color theme="0" tint="-0.499984740745262"/>
      </right>
      <top style="thin">
        <color indexed="23"/>
      </top>
      <bottom style="thin">
        <color theme="0" tint="-0.499984740745262"/>
      </bottom>
      <diagonal/>
    </border>
    <border>
      <left/>
      <right/>
      <top style="thin">
        <color rgb="FF808080"/>
      </top>
      <bottom style="thin">
        <color rgb="FF808080"/>
      </bottom>
      <diagonal/>
    </border>
    <border>
      <left/>
      <right style="thin">
        <color indexed="64"/>
      </right>
      <top style="thin">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65">
    <xf numFmtId="0" fontId="0" fillId="0" borderId="0" xfId="0">
      <alignment vertical="center"/>
    </xf>
    <xf numFmtId="0" fontId="3" fillId="0" borderId="0" xfId="0" applyFont="1">
      <alignment vertical="center"/>
    </xf>
    <xf numFmtId="0" fontId="3" fillId="0" borderId="0" xfId="0" applyFont="1" applyFill="1" applyBorder="1">
      <alignment vertical="center"/>
    </xf>
    <xf numFmtId="0" fontId="7" fillId="0" borderId="0" xfId="0" applyFont="1">
      <alignment vertical="center"/>
    </xf>
    <xf numFmtId="0" fontId="3" fillId="0" borderId="0" xfId="0" applyFont="1" applyBorder="1">
      <alignment vertical="center"/>
    </xf>
    <xf numFmtId="0" fontId="7" fillId="0" borderId="0" xfId="0" applyFont="1" applyFill="1" applyBorder="1">
      <alignment vertical="center"/>
    </xf>
    <xf numFmtId="0" fontId="3" fillId="0" borderId="0" xfId="0" applyFont="1" applyAlignment="1">
      <alignment horizontal="center" vertical="center"/>
    </xf>
    <xf numFmtId="0" fontId="4" fillId="0" borderId="0" xfId="0" applyFont="1" applyFill="1" applyBorder="1" applyAlignment="1">
      <alignment horizontal="center" vertical="center"/>
    </xf>
    <xf numFmtId="0" fontId="4" fillId="0" borderId="0" xfId="0" applyFont="1" applyFill="1" applyBorder="1">
      <alignment vertical="center"/>
    </xf>
    <xf numFmtId="0" fontId="8" fillId="0" borderId="0" xfId="0" applyFont="1" applyFill="1" applyBorder="1">
      <alignment vertical="center"/>
    </xf>
    <xf numFmtId="0" fontId="8" fillId="0" borderId="0" xfId="0" applyFont="1" applyFill="1" applyBorder="1" applyAlignment="1">
      <alignment horizontal="left" vertical="center"/>
    </xf>
    <xf numFmtId="0" fontId="3" fillId="0" borderId="0" xfId="0" applyFont="1" applyAlignment="1">
      <alignment vertical="center" wrapText="1"/>
    </xf>
    <xf numFmtId="38" fontId="3" fillId="0" borderId="0" xfId="1" applyFont="1">
      <alignment vertical="center"/>
    </xf>
    <xf numFmtId="0" fontId="6" fillId="2" borderId="0" xfId="0" applyFont="1" applyFill="1" applyAlignment="1">
      <alignment vertical="center"/>
    </xf>
    <xf numFmtId="0" fontId="3" fillId="0" borderId="0" xfId="0" applyFont="1" applyFill="1" applyBorder="1" applyAlignment="1">
      <alignment horizontal="left" vertical="center" wrapText="1"/>
    </xf>
    <xf numFmtId="0" fontId="6" fillId="2" borderId="0" xfId="0" applyFont="1" applyFill="1" applyAlignment="1">
      <alignment horizontal="right" vertical="center"/>
    </xf>
    <xf numFmtId="0" fontId="12" fillId="0" borderId="0" xfId="0" applyFont="1" applyFill="1" applyBorder="1">
      <alignment vertical="center"/>
    </xf>
    <xf numFmtId="0" fontId="12" fillId="0" borderId="0" xfId="0" applyFont="1">
      <alignment vertical="center"/>
    </xf>
    <xf numFmtId="0" fontId="9" fillId="7" borderId="1" xfId="0" applyFont="1" applyFill="1" applyBorder="1" applyAlignment="1">
      <alignment horizontal="center" vertical="center" wrapText="1"/>
    </xf>
    <xf numFmtId="0" fontId="15" fillId="0" borderId="1" xfId="0" applyFont="1" applyFill="1" applyBorder="1">
      <alignment vertical="center"/>
    </xf>
    <xf numFmtId="0" fontId="9" fillId="7" borderId="1" xfId="0" applyFont="1" applyFill="1" applyBorder="1" applyAlignment="1">
      <alignment horizontal="center" vertical="center"/>
    </xf>
    <xf numFmtId="0" fontId="17" fillId="6" borderId="5" xfId="0" applyFont="1" applyFill="1" applyBorder="1">
      <alignment vertical="center"/>
    </xf>
    <xf numFmtId="0" fontId="17" fillId="6" borderId="1" xfId="0" applyFont="1" applyFill="1" applyBorder="1">
      <alignment vertical="center"/>
    </xf>
    <xf numFmtId="0" fontId="17" fillId="4" borderId="1" xfId="0" applyFont="1" applyFill="1" applyBorder="1" applyAlignment="1">
      <alignment vertical="center" wrapText="1"/>
    </xf>
    <xf numFmtId="40" fontId="8" fillId="0" borderId="0" xfId="1" applyNumberFormat="1" applyFont="1" applyFill="1" applyBorder="1">
      <alignment vertical="center"/>
    </xf>
    <xf numFmtId="0" fontId="1" fillId="0" borderId="0" xfId="0" applyFont="1">
      <alignment vertical="center"/>
    </xf>
    <xf numFmtId="0" fontId="21" fillId="6" borderId="1" xfId="0" applyFont="1" applyFill="1" applyBorder="1" applyAlignment="1">
      <alignment vertical="center" wrapText="1" shrinkToFit="1"/>
    </xf>
    <xf numFmtId="0" fontId="21" fillId="0" borderId="1" xfId="0" applyFont="1" applyFill="1" applyBorder="1" applyAlignment="1">
      <alignment vertical="center" wrapText="1"/>
    </xf>
    <xf numFmtId="178" fontId="17" fillId="0" borderId="1" xfId="0" applyNumberFormat="1" applyFont="1" applyBorder="1">
      <alignment vertical="center"/>
    </xf>
    <xf numFmtId="0" fontId="25" fillId="0" borderId="0" xfId="0" applyFont="1">
      <alignment vertical="center"/>
    </xf>
    <xf numFmtId="0" fontId="27" fillId="0" borderId="0" xfId="0" applyFont="1">
      <alignment vertical="center"/>
    </xf>
    <xf numFmtId="49" fontId="17" fillId="6" borderId="1" xfId="0" applyNumberFormat="1" applyFont="1" applyFill="1" applyBorder="1" applyAlignment="1">
      <alignment horizontal="center" vertical="center"/>
    </xf>
    <xf numFmtId="0" fontId="3" fillId="0" borderId="1" xfId="0" applyFont="1" applyBorder="1">
      <alignment vertical="center"/>
    </xf>
    <xf numFmtId="0" fontId="3" fillId="2" borderId="0" xfId="0" applyFont="1" applyFill="1" applyBorder="1">
      <alignment vertical="center"/>
    </xf>
    <xf numFmtId="0" fontId="6" fillId="2" borderId="0" xfId="0" applyFont="1" applyFill="1" applyBorder="1">
      <alignment vertical="center"/>
    </xf>
    <xf numFmtId="0" fontId="6" fillId="2" borderId="0" xfId="0" applyFont="1" applyFill="1" applyBorder="1" applyAlignment="1">
      <alignment horizontal="center" vertical="center"/>
    </xf>
    <xf numFmtId="0" fontId="3" fillId="5" borderId="3" xfId="0" applyFont="1" applyFill="1" applyBorder="1">
      <alignment vertical="center"/>
    </xf>
    <xf numFmtId="0" fontId="3" fillId="0" borderId="5" xfId="0" applyFont="1" applyBorder="1">
      <alignment vertical="center"/>
    </xf>
    <xf numFmtId="0" fontId="3" fillId="5" borderId="1" xfId="0" applyFont="1" applyFill="1" applyBorder="1">
      <alignment vertical="center"/>
    </xf>
    <xf numFmtId="0" fontId="3" fillId="5" borderId="7" xfId="0" applyFont="1" applyFill="1" applyBorder="1">
      <alignment vertical="center"/>
    </xf>
    <xf numFmtId="0" fontId="3" fillId="0" borderId="1" xfId="0" applyFont="1" applyFill="1" applyBorder="1" applyAlignment="1">
      <alignment horizontal="left" vertical="center"/>
    </xf>
    <xf numFmtId="0" fontId="3" fillId="5" borderId="8" xfId="0" applyFont="1" applyFill="1" applyBorder="1">
      <alignment vertical="center"/>
    </xf>
    <xf numFmtId="0" fontId="3" fillId="6" borderId="4" xfId="0" applyFont="1" applyFill="1" applyBorder="1">
      <alignment vertical="center"/>
    </xf>
    <xf numFmtId="0" fontId="3" fillId="6" borderId="9" xfId="0" applyFont="1" applyFill="1" applyBorder="1">
      <alignment vertical="center"/>
    </xf>
    <xf numFmtId="0" fontId="3" fillId="6" borderId="5" xfId="0" applyFont="1" applyFill="1" applyBorder="1">
      <alignment vertical="center"/>
    </xf>
    <xf numFmtId="0" fontId="3" fillId="0" borderId="1" xfId="0" applyFont="1" applyBorder="1" applyAlignment="1">
      <alignment horizontal="left" vertical="center"/>
    </xf>
    <xf numFmtId="0" fontId="3" fillId="0" borderId="0" xfId="0" applyFont="1" applyAlignment="1">
      <alignment horizontal="right" vertical="center"/>
    </xf>
    <xf numFmtId="0" fontId="3" fillId="5" borderId="11" xfId="0" applyFont="1" applyFill="1" applyBorder="1">
      <alignment vertical="center"/>
    </xf>
    <xf numFmtId="0" fontId="3" fillId="5" borderId="12" xfId="0" applyFont="1" applyFill="1" applyBorder="1">
      <alignment vertical="center"/>
    </xf>
    <xf numFmtId="0" fontId="3" fillId="0" borderId="11" xfId="0" applyFont="1" applyBorder="1">
      <alignment vertical="center"/>
    </xf>
    <xf numFmtId="0" fontId="3" fillId="5" borderId="0" xfId="0" applyFont="1" applyFill="1" applyBorder="1">
      <alignment vertical="center"/>
    </xf>
    <xf numFmtId="0" fontId="6" fillId="2" borderId="9" xfId="0" applyFont="1" applyFill="1" applyBorder="1">
      <alignment vertical="center"/>
    </xf>
    <xf numFmtId="0" fontId="3" fillId="2" borderId="9" xfId="0" applyFont="1" applyFill="1" applyBorder="1">
      <alignment vertical="center"/>
    </xf>
    <xf numFmtId="0" fontId="6" fillId="2" borderId="11" xfId="0" applyFont="1" applyFill="1" applyBorder="1">
      <alignment vertical="center"/>
    </xf>
    <xf numFmtId="0" fontId="6" fillId="2" borderId="13" xfId="0" applyFont="1" applyFill="1" applyBorder="1" applyAlignment="1">
      <alignment horizontal="center" vertical="center"/>
    </xf>
    <xf numFmtId="0" fontId="6" fillId="2" borderId="13" xfId="0" applyFont="1" applyFill="1" applyBorder="1">
      <alignment vertical="center"/>
    </xf>
    <xf numFmtId="0" fontId="11" fillId="2" borderId="0" xfId="0" applyFont="1" applyFill="1" applyAlignment="1">
      <alignment vertical="center"/>
    </xf>
    <xf numFmtId="0" fontId="17" fillId="0" borderId="1" xfId="0" applyFont="1" applyFill="1" applyBorder="1">
      <alignment vertical="center"/>
    </xf>
    <xf numFmtId="40" fontId="3" fillId="0" borderId="14" xfId="1" applyNumberFormat="1" applyFont="1" applyBorder="1">
      <alignment vertical="center"/>
    </xf>
    <xf numFmtId="40" fontId="3" fillId="0" borderId="1" xfId="1" applyNumberFormat="1" applyFont="1" applyFill="1" applyBorder="1">
      <alignment vertical="center"/>
    </xf>
    <xf numFmtId="40" fontId="6" fillId="2" borderId="0" xfId="1" applyNumberFormat="1" applyFont="1" applyFill="1" applyBorder="1">
      <alignment vertical="center"/>
    </xf>
    <xf numFmtId="40" fontId="3" fillId="0" borderId="3" xfId="1" applyNumberFormat="1" applyFont="1" applyFill="1" applyBorder="1">
      <alignment vertical="center"/>
    </xf>
    <xf numFmtId="0" fontId="3" fillId="5" borderId="6" xfId="0" applyFont="1" applyFill="1" applyBorder="1">
      <alignment vertical="center"/>
    </xf>
    <xf numFmtId="0" fontId="3" fillId="0" borderId="4" xfId="0" applyFont="1" applyBorder="1" applyAlignment="1">
      <alignment horizontal="left" vertical="center"/>
    </xf>
    <xf numFmtId="0" fontId="3" fillId="0" borderId="0" xfId="0" applyFont="1">
      <alignment vertical="center"/>
    </xf>
    <xf numFmtId="0" fontId="3" fillId="0" borderId="0" xfId="0" applyFont="1" applyAlignment="1">
      <alignment horizontal="right" vertical="center"/>
    </xf>
    <xf numFmtId="0" fontId="27" fillId="9" borderId="19" xfId="0" applyFont="1" applyFill="1" applyBorder="1">
      <alignment vertical="center"/>
    </xf>
    <xf numFmtId="0" fontId="25" fillId="8" borderId="19" xfId="0" applyFont="1" applyFill="1" applyBorder="1" applyAlignment="1">
      <alignment vertical="center" wrapText="1"/>
    </xf>
    <xf numFmtId="0" fontId="25" fillId="8" borderId="19" xfId="0" applyFont="1" applyFill="1" applyBorder="1" applyAlignment="1">
      <alignment horizontal="left" vertical="center" wrapText="1"/>
    </xf>
    <xf numFmtId="0" fontId="25" fillId="0" borderId="19" xfId="0" applyFont="1" applyBorder="1">
      <alignment vertical="center"/>
    </xf>
    <xf numFmtId="38" fontId="25" fillId="0" borderId="19" xfId="1" applyFont="1" applyBorder="1">
      <alignment vertical="center"/>
    </xf>
    <xf numFmtId="0" fontId="27" fillId="0" borderId="19" xfId="0" applyFont="1" applyBorder="1" applyAlignment="1">
      <alignment horizontal="right" vertical="center"/>
    </xf>
    <xf numFmtId="0" fontId="25" fillId="0" borderId="19" xfId="0" applyFont="1" applyBorder="1" applyAlignment="1">
      <alignment horizontal="right" vertical="center"/>
    </xf>
    <xf numFmtId="0" fontId="28" fillId="0" borderId="19" xfId="0" applyFont="1" applyBorder="1" applyAlignment="1">
      <alignment horizontal="right" vertical="center"/>
    </xf>
    <xf numFmtId="0" fontId="6" fillId="2" borderId="22" xfId="0" applyFont="1" applyFill="1" applyBorder="1">
      <alignment vertical="center"/>
    </xf>
    <xf numFmtId="0" fontId="3" fillId="2" borderId="23" xfId="0" applyFont="1" applyFill="1" applyBorder="1">
      <alignment vertical="center"/>
    </xf>
    <xf numFmtId="0" fontId="6" fillId="2" borderId="23" xfId="0" applyFont="1" applyFill="1" applyBorder="1">
      <alignment vertical="center"/>
    </xf>
    <xf numFmtId="0" fontId="6" fillId="2" borderId="23" xfId="0" applyFont="1" applyFill="1" applyBorder="1" applyAlignment="1">
      <alignment horizontal="center" vertical="center"/>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shrinkToFit="1"/>
    </xf>
    <xf numFmtId="0" fontId="3" fillId="2" borderId="26" xfId="0" applyFont="1" applyFill="1" applyBorder="1">
      <alignment vertical="center"/>
    </xf>
    <xf numFmtId="0" fontId="3" fillId="0" borderId="27" xfId="0" applyFont="1" applyFill="1" applyBorder="1" applyAlignment="1">
      <alignment horizontal="center" vertical="center"/>
    </xf>
    <xf numFmtId="0" fontId="6" fillId="2" borderId="28" xfId="0" applyFont="1" applyFill="1" applyBorder="1">
      <alignment vertical="center"/>
    </xf>
    <xf numFmtId="0" fontId="6" fillId="2" borderId="29" xfId="0" applyFont="1" applyFill="1" applyBorder="1" applyAlignment="1">
      <alignment horizontal="center" vertical="center"/>
    </xf>
    <xf numFmtId="0" fontId="3" fillId="2" borderId="30" xfId="0" applyFont="1" applyFill="1" applyBorder="1">
      <alignment vertical="center"/>
    </xf>
    <xf numFmtId="0" fontId="3" fillId="0" borderId="27" xfId="0" applyFont="1" applyBorder="1" applyAlignment="1">
      <alignment horizontal="center" vertical="center"/>
    </xf>
    <xf numFmtId="0" fontId="6" fillId="2" borderId="31" xfId="0" applyFont="1" applyFill="1" applyBorder="1" applyAlignment="1">
      <alignment horizontal="center" vertical="center"/>
    </xf>
    <xf numFmtId="0" fontId="3" fillId="2" borderId="28" xfId="0" applyFont="1" applyFill="1" applyBorder="1">
      <alignment vertical="center"/>
    </xf>
    <xf numFmtId="0" fontId="3" fillId="2" borderId="32" xfId="0" applyFont="1" applyFill="1" applyBorder="1">
      <alignment vertical="center"/>
    </xf>
    <xf numFmtId="0" fontId="3" fillId="5" borderId="33" xfId="0" applyFont="1" applyFill="1" applyBorder="1">
      <alignment vertical="center"/>
    </xf>
    <xf numFmtId="0" fontId="8" fillId="0" borderId="37" xfId="0" applyFont="1" applyFill="1" applyBorder="1" applyAlignment="1">
      <alignment horizontal="left" vertical="center"/>
    </xf>
    <xf numFmtId="40" fontId="8" fillId="0" borderId="37" xfId="1" applyNumberFormat="1" applyFont="1" applyFill="1" applyBorder="1">
      <alignment vertical="center"/>
    </xf>
    <xf numFmtId="0" fontId="3" fillId="0" borderId="38" xfId="0" applyFont="1" applyBorder="1">
      <alignment vertical="center"/>
    </xf>
    <xf numFmtId="0" fontId="30" fillId="6" borderId="1" xfId="0" applyFont="1" applyFill="1" applyBorder="1">
      <alignment vertical="center"/>
    </xf>
    <xf numFmtId="0" fontId="30" fillId="6" borderId="1" xfId="0" applyFont="1" applyFill="1" applyBorder="1" applyAlignment="1">
      <alignment vertical="center" wrapText="1"/>
    </xf>
    <xf numFmtId="0" fontId="33" fillId="9" borderId="19" xfId="0" applyFont="1" applyFill="1" applyBorder="1" applyAlignment="1">
      <alignment vertical="center" wrapText="1"/>
    </xf>
    <xf numFmtId="0" fontId="25" fillId="0" borderId="19" xfId="0" applyFont="1" applyFill="1" applyBorder="1">
      <alignment vertical="center"/>
    </xf>
    <xf numFmtId="177" fontId="25" fillId="0" borderId="19" xfId="1" applyNumberFormat="1" applyFont="1" applyFill="1" applyBorder="1">
      <alignment vertical="center"/>
    </xf>
    <xf numFmtId="179" fontId="25" fillId="0" borderId="19" xfId="0" applyNumberFormat="1" applyFont="1" applyFill="1" applyBorder="1">
      <alignment vertical="center"/>
    </xf>
    <xf numFmtId="38" fontId="25" fillId="0" borderId="19" xfId="1" applyFont="1" applyFill="1" applyBorder="1">
      <alignment vertical="center"/>
    </xf>
    <xf numFmtId="0" fontId="25" fillId="0" borderId="19" xfId="0" applyFont="1" applyFill="1" applyBorder="1" applyAlignment="1">
      <alignment horizontal="right" vertical="center"/>
    </xf>
    <xf numFmtId="177" fontId="25" fillId="0" borderId="19" xfId="0" applyNumberFormat="1" applyFont="1" applyFill="1" applyBorder="1">
      <alignment vertical="center"/>
    </xf>
    <xf numFmtId="0" fontId="8" fillId="8" borderId="19" xfId="0" applyFont="1" applyFill="1" applyBorder="1" applyAlignment="1">
      <alignment vertical="center" wrapText="1"/>
    </xf>
    <xf numFmtId="0" fontId="37" fillId="8" borderId="19" xfId="0" applyFont="1" applyFill="1" applyBorder="1">
      <alignment vertical="center"/>
    </xf>
    <xf numFmtId="0" fontId="38" fillId="8" borderId="19" xfId="0" applyFont="1" applyFill="1" applyBorder="1" applyAlignment="1">
      <alignment horizontal="left" vertical="center"/>
    </xf>
    <xf numFmtId="176" fontId="25" fillId="11" borderId="19" xfId="0" applyNumberFormat="1" applyFont="1" applyFill="1" applyBorder="1">
      <alignment vertical="center"/>
    </xf>
    <xf numFmtId="0" fontId="25" fillId="11" borderId="19" xfId="0" applyFont="1" applyFill="1" applyBorder="1">
      <alignment vertical="center"/>
    </xf>
    <xf numFmtId="0" fontId="8" fillId="3" borderId="10" xfId="0" applyFont="1" applyFill="1" applyBorder="1">
      <alignment vertical="center"/>
    </xf>
    <xf numFmtId="0" fontId="8" fillId="3" borderId="41" xfId="0" applyFont="1" applyFill="1" applyBorder="1">
      <alignment vertical="center"/>
    </xf>
    <xf numFmtId="180" fontId="25" fillId="11" borderId="19" xfId="0" applyNumberFormat="1" applyFont="1" applyFill="1" applyBorder="1">
      <alignment vertical="center"/>
    </xf>
    <xf numFmtId="184" fontId="25" fillId="11" borderId="19" xfId="1" applyNumberFormat="1" applyFont="1" applyFill="1" applyBorder="1">
      <alignment vertical="center"/>
    </xf>
    <xf numFmtId="180" fontId="25" fillId="0" borderId="19" xfId="0" applyNumberFormat="1" applyFont="1" applyFill="1" applyBorder="1">
      <alignment vertical="center"/>
    </xf>
    <xf numFmtId="182" fontId="25" fillId="11" borderId="19" xfId="0" applyNumberFormat="1" applyFont="1" applyFill="1" applyBorder="1">
      <alignment vertical="center"/>
    </xf>
    <xf numFmtId="177" fontId="25" fillId="11" borderId="19" xfId="1" applyNumberFormat="1" applyFont="1" applyFill="1" applyBorder="1">
      <alignment vertical="center"/>
    </xf>
    <xf numFmtId="179" fontId="25" fillId="11" borderId="19" xfId="0" applyNumberFormat="1" applyFont="1" applyFill="1" applyBorder="1">
      <alignment vertical="center"/>
    </xf>
    <xf numFmtId="0" fontId="21" fillId="6" borderId="1" xfId="0" applyFont="1" applyFill="1" applyBorder="1">
      <alignment vertical="center"/>
    </xf>
    <xf numFmtId="184" fontId="21" fillId="10" borderId="1" xfId="1" applyNumberFormat="1" applyFont="1" applyFill="1" applyBorder="1" applyAlignment="1">
      <alignment horizontal="right" vertical="center"/>
    </xf>
    <xf numFmtId="176" fontId="21" fillId="10" borderId="1" xfId="0" applyNumberFormat="1" applyFont="1" applyFill="1" applyBorder="1" applyAlignment="1">
      <alignment horizontal="right" vertical="center"/>
    </xf>
    <xf numFmtId="181" fontId="8" fillId="10" borderId="1" xfId="1" applyNumberFormat="1" applyFont="1" applyFill="1" applyBorder="1" applyAlignment="1">
      <alignment horizontal="right" vertical="center" wrapText="1"/>
    </xf>
    <xf numFmtId="178" fontId="21" fillId="0" borderId="1" xfId="0" applyNumberFormat="1" applyFont="1" applyBorder="1">
      <alignment vertical="center"/>
    </xf>
    <xf numFmtId="0" fontId="21" fillId="0" borderId="4" xfId="0" applyFont="1" applyBorder="1" applyAlignment="1">
      <alignment horizontal="left" vertical="center" wrapText="1"/>
    </xf>
    <xf numFmtId="0" fontId="21" fillId="0" borderId="5" xfId="0" applyFont="1" applyBorder="1" applyAlignment="1">
      <alignment horizontal="left" vertical="center" wrapText="1"/>
    </xf>
    <xf numFmtId="0" fontId="8" fillId="8" borderId="19" xfId="0" applyFont="1" applyFill="1" applyBorder="1" applyAlignment="1">
      <alignment horizontal="left" vertical="center" wrapText="1"/>
    </xf>
    <xf numFmtId="185" fontId="8" fillId="3" borderId="2" xfId="0" applyNumberFormat="1" applyFont="1" applyFill="1" applyBorder="1">
      <alignment vertical="center"/>
    </xf>
    <xf numFmtId="176" fontId="8" fillId="3" borderId="2" xfId="0" applyNumberFormat="1" applyFont="1" applyFill="1" applyBorder="1">
      <alignment vertical="center"/>
    </xf>
    <xf numFmtId="176" fontId="8" fillId="0" borderId="0" xfId="0" applyNumberFormat="1" applyFont="1" applyFill="1" applyBorder="1">
      <alignment vertical="center"/>
    </xf>
    <xf numFmtId="180" fontId="8" fillId="3" borderId="2" xfId="0" applyNumberFormat="1" applyFont="1" applyFill="1" applyBorder="1">
      <alignment vertical="center"/>
    </xf>
    <xf numFmtId="0" fontId="8" fillId="3" borderId="2" xfId="0" applyFont="1" applyFill="1" applyBorder="1">
      <alignment vertical="center"/>
    </xf>
    <xf numFmtId="38" fontId="8" fillId="3" borderId="2" xfId="1" applyFont="1" applyFill="1" applyBorder="1">
      <alignment vertical="center"/>
    </xf>
    <xf numFmtId="177" fontId="8" fillId="3" borderId="2" xfId="1" applyNumberFormat="1" applyFont="1" applyFill="1" applyBorder="1">
      <alignment vertical="center"/>
    </xf>
    <xf numFmtId="183" fontId="8" fillId="3" borderId="2" xfId="1" applyNumberFormat="1" applyFont="1" applyFill="1" applyBorder="1">
      <alignment vertical="center"/>
    </xf>
    <xf numFmtId="0" fontId="21" fillId="6" borderId="1" xfId="0" applyFont="1" applyFill="1" applyBorder="1" applyAlignment="1">
      <alignment vertical="center" wrapText="1"/>
    </xf>
    <xf numFmtId="0" fontId="9" fillId="7" borderId="1" xfId="0" applyFont="1" applyFill="1" applyBorder="1" applyAlignment="1">
      <alignment horizontal="center" vertical="center" wrapText="1"/>
    </xf>
    <xf numFmtId="0" fontId="17" fillId="0" borderId="4" xfId="0" applyFont="1" applyBorder="1" applyAlignment="1">
      <alignment horizontal="left" vertical="center" wrapText="1"/>
    </xf>
    <xf numFmtId="0" fontId="17" fillId="0" borderId="5" xfId="0" applyFont="1" applyBorder="1" applyAlignment="1">
      <alignment horizontal="left" vertical="center" wrapText="1"/>
    </xf>
    <xf numFmtId="0" fontId="17" fillId="0" borderId="1" xfId="0" applyFont="1" applyBorder="1" applyAlignment="1">
      <alignment horizontal="left" vertical="center" wrapText="1"/>
    </xf>
    <xf numFmtId="0" fontId="43" fillId="0" borderId="4" xfId="0" applyFont="1" applyBorder="1" applyAlignment="1">
      <alignment horizontal="left" vertical="center" wrapText="1"/>
    </xf>
    <xf numFmtId="0" fontId="43" fillId="0" borderId="5" xfId="0" applyFont="1" applyBorder="1" applyAlignment="1">
      <alignment horizontal="left" vertical="center" wrapText="1"/>
    </xf>
    <xf numFmtId="0" fontId="21" fillId="0" borderId="4" xfId="0" applyFont="1" applyBorder="1" applyAlignment="1">
      <alignment horizontal="left" vertical="center" wrapText="1"/>
    </xf>
    <xf numFmtId="0" fontId="21" fillId="0" borderId="5" xfId="0" applyFont="1" applyBorder="1" applyAlignment="1">
      <alignment horizontal="left" vertical="center" wrapText="1"/>
    </xf>
    <xf numFmtId="0" fontId="21" fillId="0" borderId="9" xfId="0" applyFont="1" applyBorder="1" applyAlignment="1">
      <alignment horizontal="left" vertical="center" wrapText="1"/>
    </xf>
    <xf numFmtId="0" fontId="15" fillId="0" borderId="1" xfId="0" applyFont="1" applyFill="1" applyBorder="1" applyAlignment="1">
      <alignment vertical="center" wrapText="1"/>
    </xf>
    <xf numFmtId="0" fontId="9" fillId="7" borderId="15" xfId="0" applyFont="1" applyFill="1" applyBorder="1" applyAlignment="1">
      <alignment horizontal="center" vertical="center"/>
    </xf>
    <xf numFmtId="0" fontId="9" fillId="7" borderId="16" xfId="0" applyFont="1" applyFill="1" applyBorder="1" applyAlignment="1">
      <alignment horizontal="center" vertical="center"/>
    </xf>
    <xf numFmtId="38" fontId="16" fillId="4" borderId="17" xfId="1" applyFont="1" applyFill="1" applyBorder="1" applyAlignment="1">
      <alignment horizontal="right" vertical="center"/>
    </xf>
    <xf numFmtId="38" fontId="16" fillId="4" borderId="18" xfId="1" applyFont="1" applyFill="1" applyBorder="1" applyAlignment="1">
      <alignment horizontal="right" vertical="center"/>
    </xf>
    <xf numFmtId="0" fontId="21" fillId="6" borderId="1" xfId="0" applyFont="1" applyFill="1" applyBorder="1" applyAlignment="1">
      <alignment vertical="center" wrapText="1"/>
    </xf>
    <xf numFmtId="0" fontId="21" fillId="6" borderId="4" xfId="0" applyFont="1" applyFill="1" applyBorder="1" applyAlignment="1">
      <alignment horizontal="left" vertical="center" wrapText="1"/>
    </xf>
    <xf numFmtId="0" fontId="21" fillId="6" borderId="5" xfId="0" applyFont="1" applyFill="1" applyBorder="1" applyAlignment="1">
      <alignment horizontal="left" vertical="center" wrapText="1"/>
    </xf>
    <xf numFmtId="0" fontId="33" fillId="9" borderId="19" xfId="0" applyFont="1" applyFill="1" applyBorder="1" applyAlignment="1">
      <alignment vertical="center" wrapText="1"/>
    </xf>
    <xf numFmtId="0" fontId="35" fillId="2" borderId="19" xfId="0" applyFont="1" applyFill="1" applyBorder="1" applyAlignment="1">
      <alignment horizontal="left" vertical="top" wrapText="1"/>
    </xf>
    <xf numFmtId="0" fontId="6" fillId="2" borderId="19" xfId="0" applyFont="1" applyFill="1" applyBorder="1" applyAlignment="1">
      <alignment horizontal="left" vertical="top" wrapText="1"/>
    </xf>
    <xf numFmtId="0" fontId="6" fillId="2" borderId="20" xfId="0" applyFont="1" applyFill="1" applyBorder="1" applyAlignment="1">
      <alignment horizontal="left" vertical="top" wrapText="1"/>
    </xf>
    <xf numFmtId="0" fontId="6" fillId="2" borderId="40" xfId="0" applyFont="1" applyFill="1" applyBorder="1" applyAlignment="1">
      <alignment horizontal="left" vertical="top" wrapText="1"/>
    </xf>
    <xf numFmtId="0" fontId="6" fillId="2" borderId="21" xfId="0" applyFont="1" applyFill="1" applyBorder="1" applyAlignment="1">
      <alignment horizontal="left" vertical="top" wrapText="1"/>
    </xf>
    <xf numFmtId="0" fontId="3" fillId="6" borderId="34" xfId="0" applyFont="1" applyFill="1" applyBorder="1" applyAlignment="1">
      <alignment horizontal="left" vertical="center" wrapText="1"/>
    </xf>
    <xf numFmtId="0" fontId="3" fillId="6" borderId="35" xfId="0" applyFont="1" applyFill="1" applyBorder="1" applyAlignment="1">
      <alignment horizontal="left" vertical="center" wrapText="1"/>
    </xf>
    <xf numFmtId="0" fontId="3" fillId="6" borderId="36" xfId="0" applyFont="1" applyFill="1" applyBorder="1" applyAlignment="1">
      <alignment horizontal="left" vertical="center" wrapText="1"/>
    </xf>
    <xf numFmtId="0" fontId="3" fillId="6" borderId="4" xfId="0" applyFont="1" applyFill="1" applyBorder="1" applyAlignment="1">
      <alignment horizontal="left" vertical="center" wrapText="1"/>
    </xf>
    <xf numFmtId="0" fontId="3" fillId="6" borderId="9" xfId="0" applyFont="1" applyFill="1" applyBorder="1" applyAlignment="1">
      <alignment horizontal="left" vertical="center" wrapText="1"/>
    </xf>
    <xf numFmtId="0" fontId="3" fillId="6" borderId="5" xfId="0" applyFont="1" applyFill="1" applyBorder="1" applyAlignment="1">
      <alignment horizontal="left" vertical="center" wrapText="1"/>
    </xf>
    <xf numFmtId="0" fontId="10" fillId="2" borderId="0" xfId="0" applyFont="1" applyFill="1" applyAlignment="1">
      <alignment vertical="center"/>
    </xf>
    <xf numFmtId="0" fontId="29" fillId="2" borderId="0" xfId="0" applyFont="1" applyFill="1" applyAlignment="1">
      <alignment horizontal="right" vertical="center"/>
    </xf>
    <xf numFmtId="0" fontId="10" fillId="2" borderId="0" xfId="0" applyFont="1" applyFill="1" applyAlignment="1">
      <alignment horizontal="right" vertical="center"/>
    </xf>
    <xf numFmtId="0" fontId="8" fillId="0" borderId="39" xfId="0" applyFont="1" applyBorder="1" applyAlignment="1">
      <alignment horizontal="center" vertical="center"/>
    </xf>
  </cellXfs>
  <cellStyles count="2">
    <cellStyle name="桁区切り" xfId="1" builtinId="6"/>
    <cellStyle name="標準" xfId="0" builtinId="0"/>
  </cellStyles>
  <dxfs count="0"/>
  <tableStyles count="0" defaultTableStyle="TableStyleMedium9" defaultPivotStyle="PivotStyleLight16"/>
  <colors>
    <mruColors>
      <color rgb="FFCCCCFF"/>
      <color rgb="FF808080"/>
      <color rgb="FF0033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zabu\Co-Work\Users\hemmi\AppData\Roaming\Microsoft\Excel\MRV&#26041;&#27861;&#35542;_&#39640;&#24615;&#33021;&#24037;&#26989;&#28809;_&#31639;&#23450;&#12484;&#12540;&#12523;_PDD&#29992;_eng.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J_summary"/>
      <sheetName val="contact_info"/>
      <sheetName val="1-1_Exist_default_input"/>
      <sheetName val="1-2_Exist_default_result"/>
      <sheetName val="2-1_Exist_spesific_input"/>
      <sheetName val="2-2_Exist_spesific_result"/>
      <sheetName val="3-1_Green_default_input"/>
      <sheetName val="3-2Green_default_result"/>
      <sheetName val="4-1_Green_spesific_input"/>
      <sheetName val="4-2_Green_spesific_result"/>
    </sheetNames>
    <sheetDataSet>
      <sheetData sheetId="0" refreshError="1"/>
      <sheetData sheetId="1" refreshError="1"/>
      <sheetData sheetId="2"/>
      <sheetData sheetId="3">
        <row r="22">
          <cell r="C22" t="str">
            <v>LPG</v>
          </cell>
        </row>
        <row r="23">
          <cell r="C23" t="str">
            <v>Natural gas</v>
          </cell>
        </row>
      </sheetData>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sheetPr>
    <tabColor theme="3" tint="0.39997558519241921"/>
    <pageSetUpPr fitToPage="1"/>
  </sheetPr>
  <dimension ref="A1:K29"/>
  <sheetViews>
    <sheetView showGridLines="0" tabSelected="1" view="pageBreakPreview" zoomScale="60" zoomScaleNormal="65" workbookViewId="0"/>
  </sheetViews>
  <sheetFormatPr defaultRowHeight="14.25"/>
  <cols>
    <col min="1" max="1" width="3.625" style="1" customWidth="1"/>
    <col min="2" max="2" width="15.625" style="1" customWidth="1"/>
    <col min="3" max="3" width="16.875" style="1" customWidth="1"/>
    <col min="4" max="4" width="32.25" style="1" customWidth="1"/>
    <col min="5" max="5" width="14.125" style="1" customWidth="1"/>
    <col min="6" max="6" width="16" style="1" customWidth="1"/>
    <col min="7" max="7" width="15.5" style="1" customWidth="1"/>
    <col min="8" max="8" width="21.375" style="1" customWidth="1"/>
    <col min="9" max="9" width="63.5" style="1" customWidth="1"/>
    <col min="10" max="10" width="15.75" style="1" customWidth="1"/>
    <col min="11" max="11" width="24.875" style="1" customWidth="1"/>
    <col min="12" max="16384" width="9" style="1"/>
  </cols>
  <sheetData>
    <row r="1" spans="1:11" ht="18" customHeight="1">
      <c r="A1" s="25"/>
      <c r="K1" s="65" t="s">
        <v>70</v>
      </c>
    </row>
    <row r="2" spans="1:11" ht="27.75" customHeight="1">
      <c r="A2" s="56" t="s">
        <v>69</v>
      </c>
      <c r="B2" s="13"/>
      <c r="C2" s="13"/>
      <c r="D2" s="13"/>
      <c r="E2" s="13"/>
      <c r="F2" s="13"/>
      <c r="G2" s="13"/>
      <c r="H2" s="13"/>
      <c r="I2" s="13"/>
      <c r="J2" s="13"/>
      <c r="K2" s="15"/>
    </row>
    <row r="4" spans="1:11" ht="18.75" customHeight="1">
      <c r="A4" s="16" t="s">
        <v>62</v>
      </c>
      <c r="B4" s="5"/>
    </row>
    <row r="5" spans="1:11" ht="18.75" customHeight="1">
      <c r="A5" s="5"/>
      <c r="B5" s="18" t="s">
        <v>8</v>
      </c>
      <c r="C5" s="18" t="s">
        <v>9</v>
      </c>
      <c r="D5" s="18" t="s">
        <v>10</v>
      </c>
      <c r="E5" s="18" t="s">
        <v>11</v>
      </c>
      <c r="F5" s="18" t="s">
        <v>12</v>
      </c>
      <c r="G5" s="18" t="s">
        <v>13</v>
      </c>
      <c r="H5" s="18" t="s">
        <v>14</v>
      </c>
      <c r="I5" s="18" t="s">
        <v>15</v>
      </c>
      <c r="J5" s="18" t="s">
        <v>16</v>
      </c>
      <c r="K5" s="18" t="s">
        <v>17</v>
      </c>
    </row>
    <row r="6" spans="1:11" s="11" customFormat="1" ht="39" customHeight="1">
      <c r="B6" s="18" t="s">
        <v>18</v>
      </c>
      <c r="C6" s="18" t="s">
        <v>19</v>
      </c>
      <c r="D6" s="18" t="s">
        <v>20</v>
      </c>
      <c r="E6" s="18" t="s">
        <v>21</v>
      </c>
      <c r="F6" s="18" t="s">
        <v>22</v>
      </c>
      <c r="G6" s="18" t="s">
        <v>23</v>
      </c>
      <c r="H6" s="18" t="s">
        <v>24</v>
      </c>
      <c r="I6" s="18" t="s">
        <v>25</v>
      </c>
      <c r="J6" s="18" t="s">
        <v>26</v>
      </c>
      <c r="K6" s="18" t="s">
        <v>27</v>
      </c>
    </row>
    <row r="7" spans="1:11" ht="60.75" customHeight="1">
      <c r="B7" s="31" t="s">
        <v>60</v>
      </c>
      <c r="C7" s="115" t="s">
        <v>159</v>
      </c>
      <c r="D7" s="131" t="s">
        <v>160</v>
      </c>
      <c r="E7" s="118" t="s">
        <v>161</v>
      </c>
      <c r="F7" s="22" t="s">
        <v>56</v>
      </c>
      <c r="G7" s="57" t="s">
        <v>66</v>
      </c>
      <c r="H7" s="27" t="s">
        <v>48</v>
      </c>
      <c r="I7" s="27" t="s">
        <v>49</v>
      </c>
      <c r="J7" s="23" t="s">
        <v>35</v>
      </c>
      <c r="K7" s="27" t="s">
        <v>91</v>
      </c>
    </row>
    <row r="8" spans="1:11" ht="60.75" customHeight="1">
      <c r="A8" s="4"/>
      <c r="B8" s="31" t="s">
        <v>61</v>
      </c>
      <c r="C8" s="93" t="s">
        <v>74</v>
      </c>
      <c r="D8" s="94" t="s">
        <v>75</v>
      </c>
      <c r="E8" s="118" t="s">
        <v>161</v>
      </c>
      <c r="F8" s="26" t="s">
        <v>52</v>
      </c>
      <c r="G8" s="57" t="s">
        <v>66</v>
      </c>
      <c r="H8" s="27" t="s">
        <v>53</v>
      </c>
      <c r="I8" s="27"/>
      <c r="J8" s="23" t="s">
        <v>54</v>
      </c>
      <c r="K8" s="27" t="s">
        <v>91</v>
      </c>
    </row>
    <row r="9" spans="1:11" ht="8.25" customHeight="1"/>
    <row r="10" spans="1:11" ht="20.100000000000001" customHeight="1">
      <c r="A10" s="16" t="s">
        <v>64</v>
      </c>
    </row>
    <row r="11" spans="1:11" ht="20.100000000000001" customHeight="1">
      <c r="B11" s="18" t="s">
        <v>8</v>
      </c>
      <c r="C11" s="132" t="s">
        <v>9</v>
      </c>
      <c r="D11" s="132"/>
      <c r="E11" s="18" t="s">
        <v>10</v>
      </c>
      <c r="F11" s="18" t="s">
        <v>11</v>
      </c>
      <c r="G11" s="132" t="s">
        <v>12</v>
      </c>
      <c r="H11" s="132"/>
      <c r="I11" s="132"/>
      <c r="J11" s="132" t="s">
        <v>13</v>
      </c>
      <c r="K11" s="132"/>
    </row>
    <row r="12" spans="1:11" ht="39" customHeight="1">
      <c r="B12" s="18" t="s">
        <v>19</v>
      </c>
      <c r="C12" s="132" t="s">
        <v>20</v>
      </c>
      <c r="D12" s="132"/>
      <c r="E12" s="18" t="s">
        <v>21</v>
      </c>
      <c r="F12" s="18" t="s">
        <v>22</v>
      </c>
      <c r="G12" s="132" t="s">
        <v>24</v>
      </c>
      <c r="H12" s="132"/>
      <c r="I12" s="132"/>
      <c r="J12" s="132" t="s">
        <v>27</v>
      </c>
      <c r="K12" s="132"/>
    </row>
    <row r="13" spans="1:11" ht="39" customHeight="1">
      <c r="B13" s="115" t="s">
        <v>93</v>
      </c>
      <c r="C13" s="146" t="s">
        <v>94</v>
      </c>
      <c r="D13" s="146"/>
      <c r="E13" s="116">
        <f>36.659/1000</f>
        <v>3.6658999999999997E-2</v>
      </c>
      <c r="F13" s="115" t="s">
        <v>95</v>
      </c>
      <c r="G13" s="138" t="s">
        <v>96</v>
      </c>
      <c r="H13" s="140"/>
      <c r="I13" s="139"/>
      <c r="J13" s="136"/>
      <c r="K13" s="137"/>
    </row>
    <row r="14" spans="1:11" ht="39" customHeight="1">
      <c r="B14" s="115" t="s">
        <v>97</v>
      </c>
      <c r="C14" s="147" t="s">
        <v>98</v>
      </c>
      <c r="D14" s="148"/>
      <c r="E14" s="117">
        <v>5.6099999999999997E-2</v>
      </c>
      <c r="F14" s="115" t="s">
        <v>99</v>
      </c>
      <c r="G14" s="138" t="s">
        <v>100</v>
      </c>
      <c r="H14" s="140"/>
      <c r="I14" s="139"/>
      <c r="J14" s="136"/>
      <c r="K14" s="137"/>
    </row>
    <row r="15" spans="1:11" ht="63.75" customHeight="1">
      <c r="B15" s="115" t="s">
        <v>101</v>
      </c>
      <c r="C15" s="147" t="s">
        <v>102</v>
      </c>
      <c r="D15" s="148"/>
      <c r="E15" s="118" t="s">
        <v>103</v>
      </c>
      <c r="F15" s="115" t="s">
        <v>103</v>
      </c>
      <c r="G15" s="138" t="s">
        <v>104</v>
      </c>
      <c r="H15" s="140"/>
      <c r="I15" s="139"/>
      <c r="J15" s="138" t="s">
        <v>105</v>
      </c>
      <c r="K15" s="139"/>
    </row>
    <row r="16" spans="1:11" s="64" customFormat="1" ht="63.75" customHeight="1">
      <c r="B16" s="115" t="s">
        <v>106</v>
      </c>
      <c r="C16" s="147" t="s">
        <v>107</v>
      </c>
      <c r="D16" s="148"/>
      <c r="E16" s="118" t="s">
        <v>103</v>
      </c>
      <c r="F16" s="115" t="s">
        <v>103</v>
      </c>
      <c r="G16" s="138" t="s">
        <v>108</v>
      </c>
      <c r="H16" s="140"/>
      <c r="I16" s="139"/>
      <c r="J16" s="138" t="s">
        <v>92</v>
      </c>
      <c r="K16" s="139"/>
    </row>
    <row r="17" spans="1:11" s="64" customFormat="1" ht="63.75" customHeight="1">
      <c r="B17" s="115" t="s">
        <v>109</v>
      </c>
      <c r="C17" s="147" t="s">
        <v>110</v>
      </c>
      <c r="D17" s="148"/>
      <c r="E17" s="119">
        <v>1.05</v>
      </c>
      <c r="F17" s="115" t="s">
        <v>103</v>
      </c>
      <c r="G17" s="138" t="s">
        <v>111</v>
      </c>
      <c r="H17" s="140"/>
      <c r="I17" s="139"/>
      <c r="J17" s="120"/>
      <c r="K17" s="121"/>
    </row>
    <row r="18" spans="1:11" s="64" customFormat="1" ht="63.75" customHeight="1">
      <c r="B18" s="115" t="s">
        <v>112</v>
      </c>
      <c r="C18" s="147" t="s">
        <v>113</v>
      </c>
      <c r="D18" s="148"/>
      <c r="E18" s="119">
        <v>1.3</v>
      </c>
      <c r="F18" s="115" t="s">
        <v>103</v>
      </c>
      <c r="G18" s="138" t="s">
        <v>114</v>
      </c>
      <c r="H18" s="140"/>
      <c r="I18" s="139"/>
      <c r="J18" s="120"/>
      <c r="K18" s="121"/>
    </row>
    <row r="19" spans="1:11" ht="63.75" customHeight="1">
      <c r="B19" s="115" t="s">
        <v>115</v>
      </c>
      <c r="C19" s="147" t="s">
        <v>116</v>
      </c>
      <c r="D19" s="148"/>
      <c r="E19" s="118" t="s">
        <v>103</v>
      </c>
      <c r="F19" s="115" t="s">
        <v>117</v>
      </c>
      <c r="G19" s="138" t="s">
        <v>118</v>
      </c>
      <c r="H19" s="140"/>
      <c r="I19" s="139"/>
      <c r="J19" s="138" t="s">
        <v>105</v>
      </c>
      <c r="K19" s="139"/>
    </row>
    <row r="20" spans="1:11" ht="141" customHeight="1">
      <c r="B20" s="22" t="s">
        <v>50</v>
      </c>
      <c r="C20" s="146" t="s">
        <v>167</v>
      </c>
      <c r="D20" s="146"/>
      <c r="E20" s="28">
        <v>0.73</v>
      </c>
      <c r="F20" s="22" t="s">
        <v>47</v>
      </c>
      <c r="G20" s="135" t="s">
        <v>51</v>
      </c>
      <c r="H20" s="135"/>
      <c r="I20" s="135"/>
      <c r="J20" s="133"/>
      <c r="K20" s="134"/>
    </row>
    <row r="21" spans="1:11" ht="6.75" customHeight="1"/>
    <row r="22" spans="1:11" ht="18.75" customHeight="1">
      <c r="A22" s="17" t="s">
        <v>6</v>
      </c>
      <c r="B22" s="3"/>
    </row>
    <row r="23" spans="1:11" ht="21.75" thickBot="1">
      <c r="B23" s="142" t="s">
        <v>34</v>
      </c>
      <c r="C23" s="143"/>
      <c r="D23" s="20" t="s">
        <v>22</v>
      </c>
    </row>
    <row r="24" spans="1:11" ht="21.75" thickBot="1">
      <c r="B24" s="144">
        <f>ROUNDDOWN('PMS(calc_process)'!G6, 0)</f>
        <v>53</v>
      </c>
      <c r="C24" s="145"/>
      <c r="D24" s="21" t="s">
        <v>43</v>
      </c>
    </row>
    <row r="25" spans="1:11" ht="20.100000000000001" customHeight="1">
      <c r="B25" s="4"/>
      <c r="C25" s="4"/>
      <c r="F25" s="12"/>
      <c r="G25" s="12"/>
    </row>
    <row r="26" spans="1:11" ht="18.75" customHeight="1">
      <c r="A26" s="16" t="s">
        <v>7</v>
      </c>
    </row>
    <row r="27" spans="1:11" ht="18" customHeight="1">
      <c r="B27" s="19" t="s">
        <v>29</v>
      </c>
      <c r="C27" s="141" t="s">
        <v>30</v>
      </c>
      <c r="D27" s="141"/>
      <c r="E27" s="141"/>
      <c r="F27" s="141"/>
      <c r="G27" s="141"/>
      <c r="H27" s="141"/>
      <c r="I27" s="141"/>
      <c r="J27" s="14"/>
    </row>
    <row r="28" spans="1:11" ht="18" customHeight="1">
      <c r="B28" s="19" t="s">
        <v>28</v>
      </c>
      <c r="C28" s="141" t="s">
        <v>31</v>
      </c>
      <c r="D28" s="141"/>
      <c r="E28" s="141"/>
      <c r="F28" s="141"/>
      <c r="G28" s="141"/>
      <c r="H28" s="141"/>
      <c r="I28" s="141"/>
      <c r="J28" s="14"/>
    </row>
    <row r="29" spans="1:11" ht="18" customHeight="1">
      <c r="B29" s="19" t="s">
        <v>32</v>
      </c>
      <c r="C29" s="141" t="s">
        <v>33</v>
      </c>
      <c r="D29" s="141"/>
      <c r="E29" s="141"/>
      <c r="F29" s="141"/>
      <c r="G29" s="141"/>
      <c r="H29" s="141"/>
      <c r="I29" s="141"/>
      <c r="J29" s="14"/>
    </row>
  </sheetData>
  <mergeCells count="33">
    <mergeCell ref="C18:D18"/>
    <mergeCell ref="G16:I16"/>
    <mergeCell ref="G18:I18"/>
    <mergeCell ref="C28:I28"/>
    <mergeCell ref="C29:I29"/>
    <mergeCell ref="C11:D11"/>
    <mergeCell ref="C12:D12"/>
    <mergeCell ref="B23:C23"/>
    <mergeCell ref="B24:C24"/>
    <mergeCell ref="C20:D20"/>
    <mergeCell ref="C27:I27"/>
    <mergeCell ref="C13:D13"/>
    <mergeCell ref="C14:D14"/>
    <mergeCell ref="C19:D19"/>
    <mergeCell ref="C15:D15"/>
    <mergeCell ref="C16:D16"/>
    <mergeCell ref="C17:D17"/>
    <mergeCell ref="J11:K11"/>
    <mergeCell ref="J12:K12"/>
    <mergeCell ref="J20:K20"/>
    <mergeCell ref="G11:I11"/>
    <mergeCell ref="G12:I12"/>
    <mergeCell ref="G20:I20"/>
    <mergeCell ref="J14:K14"/>
    <mergeCell ref="J15:K15"/>
    <mergeCell ref="G13:I13"/>
    <mergeCell ref="J13:K13"/>
    <mergeCell ref="G14:I14"/>
    <mergeCell ref="G19:I19"/>
    <mergeCell ref="G15:I15"/>
    <mergeCell ref="J19:K19"/>
    <mergeCell ref="G17:I17"/>
    <mergeCell ref="J16:K16"/>
  </mergeCells>
  <phoneticPr fontId="2"/>
  <pageMargins left="0.70866141732283472" right="0.70866141732283472" top="0.74803149606299213" bottom="0.74803149606299213" header="0.31496062992125984" footer="0.31496062992125984"/>
  <pageSetup paperSize="9" scale="50" orientation="landscape" r:id="rId1"/>
</worksheet>
</file>

<file path=xl/worksheets/sheet2.xml><?xml version="1.0" encoding="utf-8"?>
<worksheet xmlns="http://schemas.openxmlformats.org/spreadsheetml/2006/main" xmlns:r="http://schemas.openxmlformats.org/officeDocument/2006/relationships">
  <sheetPr>
    <pageSetUpPr fitToPage="1"/>
  </sheetPr>
  <dimension ref="A1:P25"/>
  <sheetViews>
    <sheetView view="pageBreakPreview" zoomScale="90" zoomScaleNormal="75" zoomScaleSheetLayoutView="90" workbookViewId="0"/>
  </sheetViews>
  <sheetFormatPr defaultRowHeight="14.25"/>
  <cols>
    <col min="1" max="1" width="11.125" style="29" customWidth="1"/>
    <col min="2" max="2" width="10" style="29" bestFit="1" customWidth="1"/>
    <col min="3" max="6" width="13.125" style="29" customWidth="1"/>
    <col min="7" max="7" width="19.75" style="29" customWidth="1"/>
    <col min="8" max="10" width="13.125" style="29" customWidth="1"/>
    <col min="11" max="11" width="19.75" style="29" customWidth="1"/>
    <col min="12" max="16" width="13.125" style="29" customWidth="1"/>
    <col min="17" max="16384" width="9" style="29"/>
  </cols>
  <sheetData>
    <row r="1" spans="1:16" s="30" customFormat="1" ht="36" customHeight="1">
      <c r="A1" s="66"/>
      <c r="B1" s="66"/>
      <c r="C1" s="151" t="s">
        <v>63</v>
      </c>
      <c r="D1" s="151"/>
      <c r="E1" s="152" t="s">
        <v>65</v>
      </c>
      <c r="F1" s="153"/>
      <c r="G1" s="153"/>
      <c r="H1" s="153"/>
      <c r="I1" s="153"/>
      <c r="J1" s="153"/>
      <c r="K1" s="153"/>
      <c r="L1" s="154"/>
      <c r="M1" s="150" t="s">
        <v>86</v>
      </c>
      <c r="N1" s="150"/>
      <c r="O1" s="150"/>
      <c r="P1" s="150"/>
    </row>
    <row r="2" spans="1:16" ht="18.75" customHeight="1">
      <c r="A2" s="95" t="s">
        <v>76</v>
      </c>
      <c r="B2" s="103" t="s">
        <v>119</v>
      </c>
      <c r="C2" s="104" t="s">
        <v>120</v>
      </c>
      <c r="D2" s="104" t="s">
        <v>121</v>
      </c>
      <c r="E2" s="104" t="s">
        <v>122</v>
      </c>
      <c r="F2" s="104" t="s">
        <v>123</v>
      </c>
      <c r="G2" s="104" t="s">
        <v>124</v>
      </c>
      <c r="H2" s="104" t="s">
        <v>125</v>
      </c>
      <c r="I2" s="104" t="s">
        <v>126</v>
      </c>
      <c r="J2" s="104" t="s">
        <v>127</v>
      </c>
      <c r="K2" s="104" t="s">
        <v>128</v>
      </c>
      <c r="L2" s="104" t="s">
        <v>129</v>
      </c>
      <c r="M2" s="104" t="s">
        <v>130</v>
      </c>
      <c r="N2" s="104" t="s">
        <v>162</v>
      </c>
      <c r="O2" s="104" t="s">
        <v>163</v>
      </c>
      <c r="P2" s="104" t="s">
        <v>131</v>
      </c>
    </row>
    <row r="3" spans="1:16" ht="128.25">
      <c r="A3" s="95" t="s">
        <v>77</v>
      </c>
      <c r="B3" s="102" t="s">
        <v>132</v>
      </c>
      <c r="C3" s="122" t="s">
        <v>133</v>
      </c>
      <c r="D3" s="122" t="s">
        <v>134</v>
      </c>
      <c r="E3" s="122" t="s">
        <v>135</v>
      </c>
      <c r="F3" s="122" t="s">
        <v>136</v>
      </c>
      <c r="G3" s="122" t="s">
        <v>137</v>
      </c>
      <c r="H3" s="122" t="s">
        <v>138</v>
      </c>
      <c r="I3" s="122" t="s">
        <v>139</v>
      </c>
      <c r="J3" s="122" t="s">
        <v>140</v>
      </c>
      <c r="K3" s="122" t="s">
        <v>141</v>
      </c>
      <c r="L3" s="122" t="s">
        <v>142</v>
      </c>
      <c r="M3" s="122" t="s">
        <v>143</v>
      </c>
      <c r="N3" s="122" t="s">
        <v>164</v>
      </c>
      <c r="O3" s="122" t="s">
        <v>165</v>
      </c>
      <c r="P3" s="122" t="s">
        <v>144</v>
      </c>
    </row>
    <row r="4" spans="1:16" ht="18.75">
      <c r="A4" s="95" t="s">
        <v>78</v>
      </c>
      <c r="B4" s="67" t="s">
        <v>80</v>
      </c>
      <c r="C4" s="68" t="s">
        <v>81</v>
      </c>
      <c r="D4" s="68" t="s">
        <v>67</v>
      </c>
      <c r="E4" s="68" t="s">
        <v>82</v>
      </c>
      <c r="F4" s="68" t="s">
        <v>83</v>
      </c>
      <c r="G4" s="68" t="s">
        <v>80</v>
      </c>
      <c r="H4" s="68" t="s">
        <v>80</v>
      </c>
      <c r="I4" s="68" t="s">
        <v>68</v>
      </c>
      <c r="J4" s="68" t="s">
        <v>84</v>
      </c>
      <c r="K4" s="68" t="s">
        <v>80</v>
      </c>
      <c r="L4" s="68" t="s">
        <v>80</v>
      </c>
      <c r="M4" s="68" t="s">
        <v>85</v>
      </c>
      <c r="N4" s="68" t="s">
        <v>85</v>
      </c>
      <c r="O4" s="68" t="s">
        <v>85</v>
      </c>
      <c r="P4" s="68" t="s">
        <v>85</v>
      </c>
    </row>
    <row r="5" spans="1:16" ht="14.25" customHeight="1">
      <c r="A5" s="149" t="s">
        <v>79</v>
      </c>
      <c r="B5" s="69">
        <v>1</v>
      </c>
      <c r="C5" s="70">
        <v>10000</v>
      </c>
      <c r="D5" s="69">
        <v>350</v>
      </c>
      <c r="E5" s="110">
        <f>'PMS(input)'!$E$13</f>
        <v>3.6658999999999997E-2</v>
      </c>
      <c r="F5" s="105">
        <f>'PMS(input)'!$E$14</f>
        <v>5.6099999999999997E-2</v>
      </c>
      <c r="G5" s="112">
        <f>'PMS(input)'!$E$17</f>
        <v>1.05</v>
      </c>
      <c r="H5" s="111">
        <f>(($E5*10^6)-(('PMS(calc_process)'!$F$19*'PMS(calc_process)'!$F$20*('PMS(calc_process)'!$F$22-'PMS(calc_process)'!$F$26))+('PMS(calc_process)'!$F$27*(G$5-1)*'PMS(calc_process)'!$F$21*('PMS(calc_process)'!$F$22-'PMS(calc_process)'!$F$26))))/($E5*10^6)</f>
        <v>0.68242066584467653</v>
      </c>
      <c r="I5" s="96">
        <v>100</v>
      </c>
      <c r="J5" s="106">
        <f>'PMS(input)'!$E$20</f>
        <v>0.73</v>
      </c>
      <c r="K5" s="112">
        <f>'PMS(input)'!$E$18</f>
        <v>1.3</v>
      </c>
      <c r="L5" s="109">
        <f>(($E5*10^6)-(('PMS(calc_process)'!$F$19*'PMS(calc_process)'!$F$23*('PMS(calc_process)'!$F$25-'PMS(calc_process)'!$F$26))+('PMS(calc_process)'!$F$27*(K$5-1)*'PMS(calc_process)'!$F$24*('PMS(calc_process)'!$F$25-'PMS(calc_process)'!$F$26))))/($E5*10^6)</f>
        <v>0.86532670163834258</v>
      </c>
      <c r="M5" s="113">
        <f>C5*(L5/H5)*E5*F5</f>
        <v>26.077827611697003</v>
      </c>
      <c r="N5" s="113">
        <f>$C5*$E5*$F5</f>
        <v>20.565698999999999</v>
      </c>
      <c r="O5" s="106">
        <f t="shared" ref="O5:O24" si="0">I5*(10^-6)*24*D5*J5</f>
        <v>0.61319999999999997</v>
      </c>
      <c r="P5" s="114">
        <f t="shared" ref="P5:P24" si="1">M5-(N5+O5)</f>
        <v>4.8989286116970057</v>
      </c>
    </row>
    <row r="6" spans="1:16">
      <c r="A6" s="149"/>
      <c r="B6" s="69">
        <v>2</v>
      </c>
      <c r="C6" s="70">
        <v>10000</v>
      </c>
      <c r="D6" s="69">
        <v>350</v>
      </c>
      <c r="E6" s="110">
        <f>'PMS(input)'!$E$13</f>
        <v>3.6658999999999997E-2</v>
      </c>
      <c r="F6" s="105">
        <f>'PMS(input)'!$E$14</f>
        <v>5.6099999999999997E-2</v>
      </c>
      <c r="G6" s="112">
        <f>'PMS(input)'!$E$17</f>
        <v>1.05</v>
      </c>
      <c r="H6" s="111">
        <f>(($E6*10^6)-(('PMS(calc_process)'!$F$19*'PMS(calc_process)'!$F$20*('PMS(calc_process)'!$F$22-'PMS(calc_process)'!$F$26))+('PMS(calc_process)'!$F$27*(G$5-1)*'PMS(calc_process)'!$F$21*('PMS(calc_process)'!$F$22-'PMS(calc_process)'!$F$26))))/($E6*10^6)</f>
        <v>0.68242066584467653</v>
      </c>
      <c r="I6" s="99">
        <v>100</v>
      </c>
      <c r="J6" s="106">
        <f>'PMS(input)'!$E$20</f>
        <v>0.73</v>
      </c>
      <c r="K6" s="112">
        <f>'PMS(input)'!$E$18</f>
        <v>1.3</v>
      </c>
      <c r="L6" s="109">
        <f>(($E6*10^6)-(('PMS(calc_process)'!$F$19*'PMS(calc_process)'!$F$23*('PMS(calc_process)'!$F$25-'PMS(calc_process)'!$F$26))+('PMS(calc_process)'!$F$27*(K$5-1)*'PMS(calc_process)'!$F$24*('PMS(calc_process)'!$F$25-'PMS(calc_process)'!$F$26))))/($E6*10^6)</f>
        <v>0.86532670163834258</v>
      </c>
      <c r="M6" s="113">
        <f t="shared" ref="M6:M24" si="2">C6*(L6/H6)*E6*F6</f>
        <v>26.077827611697003</v>
      </c>
      <c r="N6" s="113">
        <f t="shared" ref="N6:N24" si="3">$C6*$E6*$F6</f>
        <v>20.565698999999999</v>
      </c>
      <c r="O6" s="106">
        <f t="shared" si="0"/>
        <v>0.61319999999999997</v>
      </c>
      <c r="P6" s="114">
        <f t="shared" si="1"/>
        <v>4.8989286116970057</v>
      </c>
    </row>
    <row r="7" spans="1:16">
      <c r="A7" s="149"/>
      <c r="B7" s="69">
        <v>3</v>
      </c>
      <c r="C7" s="70">
        <v>10000</v>
      </c>
      <c r="D7" s="69">
        <v>350</v>
      </c>
      <c r="E7" s="110">
        <f>'PMS(input)'!$E$13</f>
        <v>3.6658999999999997E-2</v>
      </c>
      <c r="F7" s="105">
        <f>'PMS(input)'!$E$14</f>
        <v>5.6099999999999997E-2</v>
      </c>
      <c r="G7" s="112">
        <f>'PMS(input)'!$E$17</f>
        <v>1.05</v>
      </c>
      <c r="H7" s="111">
        <f>(($E7*10^6)-(('PMS(calc_process)'!$F$19*'PMS(calc_process)'!$F$20*('PMS(calc_process)'!$F$22-'PMS(calc_process)'!$F$26))+('PMS(calc_process)'!$F$27*(G$5-1)*'PMS(calc_process)'!$F$21*('PMS(calc_process)'!$F$22-'PMS(calc_process)'!$F$26))))/($E7*10^6)</f>
        <v>0.68242066584467653</v>
      </c>
      <c r="I7" s="99">
        <v>100</v>
      </c>
      <c r="J7" s="106">
        <f>'PMS(input)'!$E$20</f>
        <v>0.73</v>
      </c>
      <c r="K7" s="112">
        <f>'PMS(input)'!$E$18</f>
        <v>1.3</v>
      </c>
      <c r="L7" s="109">
        <f>(($E7*10^6)-(('PMS(calc_process)'!$F$19*'PMS(calc_process)'!$F$23*('PMS(calc_process)'!$F$25-'PMS(calc_process)'!$F$26))+('PMS(calc_process)'!$F$27*(K$5-1)*'PMS(calc_process)'!$F$24*('PMS(calc_process)'!$F$25-'PMS(calc_process)'!$F$26))))/($E7*10^6)</f>
        <v>0.86532670163834258</v>
      </c>
      <c r="M7" s="113">
        <f t="shared" si="2"/>
        <v>26.077827611697003</v>
      </c>
      <c r="N7" s="113">
        <f t="shared" si="3"/>
        <v>20.565698999999999</v>
      </c>
      <c r="O7" s="106">
        <f t="shared" si="0"/>
        <v>0.61319999999999997</v>
      </c>
      <c r="P7" s="114">
        <f t="shared" si="1"/>
        <v>4.8989286116970057</v>
      </c>
    </row>
    <row r="8" spans="1:16">
      <c r="A8" s="149"/>
      <c r="B8" s="69">
        <v>4</v>
      </c>
      <c r="C8" s="70">
        <v>10000</v>
      </c>
      <c r="D8" s="69">
        <v>350</v>
      </c>
      <c r="E8" s="110">
        <f>'PMS(input)'!$E$13</f>
        <v>3.6658999999999997E-2</v>
      </c>
      <c r="F8" s="105">
        <f>'PMS(input)'!$E$14</f>
        <v>5.6099999999999997E-2</v>
      </c>
      <c r="G8" s="112">
        <f>'PMS(input)'!$E$17</f>
        <v>1.05</v>
      </c>
      <c r="H8" s="111">
        <f>(($E8*10^6)-(('PMS(calc_process)'!$F$19*'PMS(calc_process)'!$F$20*('PMS(calc_process)'!$F$22-'PMS(calc_process)'!$F$26))+('PMS(calc_process)'!$F$27*(G$5-1)*'PMS(calc_process)'!$F$21*('PMS(calc_process)'!$F$22-'PMS(calc_process)'!$F$26))))/($E8*10^6)</f>
        <v>0.68242066584467653</v>
      </c>
      <c r="I8" s="99">
        <v>100</v>
      </c>
      <c r="J8" s="106">
        <f>'PMS(input)'!$E$20</f>
        <v>0.73</v>
      </c>
      <c r="K8" s="112">
        <f>'PMS(input)'!$E$18</f>
        <v>1.3</v>
      </c>
      <c r="L8" s="109">
        <f>(($E8*10^6)-(('PMS(calc_process)'!$F$19*'PMS(calc_process)'!$F$23*('PMS(calc_process)'!$F$25-'PMS(calc_process)'!$F$26))+('PMS(calc_process)'!$F$27*(K$5-1)*'PMS(calc_process)'!$F$24*('PMS(calc_process)'!$F$25-'PMS(calc_process)'!$F$26))))/($E8*10^6)</f>
        <v>0.86532670163834258</v>
      </c>
      <c r="M8" s="113">
        <f t="shared" si="2"/>
        <v>26.077827611697003</v>
      </c>
      <c r="N8" s="113">
        <f t="shared" si="3"/>
        <v>20.565698999999999</v>
      </c>
      <c r="O8" s="106">
        <f t="shared" si="0"/>
        <v>0.61319999999999997</v>
      </c>
      <c r="P8" s="114">
        <f t="shared" si="1"/>
        <v>4.8989286116970057</v>
      </c>
    </row>
    <row r="9" spans="1:16">
      <c r="A9" s="149"/>
      <c r="B9" s="69">
        <v>5</v>
      </c>
      <c r="C9" s="70">
        <v>10000</v>
      </c>
      <c r="D9" s="69">
        <v>350</v>
      </c>
      <c r="E9" s="110">
        <f>'PMS(input)'!$E$13</f>
        <v>3.6658999999999997E-2</v>
      </c>
      <c r="F9" s="105">
        <f>'PMS(input)'!$E$14</f>
        <v>5.6099999999999997E-2</v>
      </c>
      <c r="G9" s="112">
        <f>'PMS(input)'!$E$17</f>
        <v>1.05</v>
      </c>
      <c r="H9" s="111">
        <f>(($E9*10^6)-(('PMS(calc_process)'!$F$19*'PMS(calc_process)'!$F$20*('PMS(calc_process)'!$F$22-'PMS(calc_process)'!$F$26))+('PMS(calc_process)'!$F$27*(G$5-1)*'PMS(calc_process)'!$F$21*('PMS(calc_process)'!$F$22-'PMS(calc_process)'!$F$26))))/($E9*10^6)</f>
        <v>0.68242066584467653</v>
      </c>
      <c r="I9" s="99">
        <v>100</v>
      </c>
      <c r="J9" s="106">
        <f>'PMS(input)'!$E$20</f>
        <v>0.73</v>
      </c>
      <c r="K9" s="112">
        <f>'PMS(input)'!$E$18</f>
        <v>1.3</v>
      </c>
      <c r="L9" s="109">
        <f>(($E9*10^6)-(('PMS(calc_process)'!$F$19*'PMS(calc_process)'!$F$23*('PMS(calc_process)'!$F$25-'PMS(calc_process)'!$F$26))+('PMS(calc_process)'!$F$27*(K$5-1)*'PMS(calc_process)'!$F$24*('PMS(calc_process)'!$F$25-'PMS(calc_process)'!$F$26))))/($E9*10^6)</f>
        <v>0.86532670163834258</v>
      </c>
      <c r="M9" s="113">
        <f t="shared" si="2"/>
        <v>26.077827611697003</v>
      </c>
      <c r="N9" s="113">
        <f t="shared" si="3"/>
        <v>20.565698999999999</v>
      </c>
      <c r="O9" s="106">
        <f t="shared" si="0"/>
        <v>0.61319999999999997</v>
      </c>
      <c r="P9" s="114">
        <f t="shared" si="1"/>
        <v>4.8989286116970057</v>
      </c>
    </row>
    <row r="10" spans="1:16">
      <c r="A10" s="149"/>
      <c r="B10" s="69">
        <v>6</v>
      </c>
      <c r="C10" s="70">
        <v>10000</v>
      </c>
      <c r="D10" s="69">
        <v>350</v>
      </c>
      <c r="E10" s="110">
        <f>'PMS(input)'!$E$13</f>
        <v>3.6658999999999997E-2</v>
      </c>
      <c r="F10" s="105">
        <f>'PMS(input)'!$E$14</f>
        <v>5.6099999999999997E-2</v>
      </c>
      <c r="G10" s="112">
        <f>'PMS(input)'!$E$17</f>
        <v>1.05</v>
      </c>
      <c r="H10" s="111">
        <f>(($E10*10^6)-(('PMS(calc_process)'!$F$19*'PMS(calc_process)'!$F$20*('PMS(calc_process)'!$F$22-'PMS(calc_process)'!$F$26))+('PMS(calc_process)'!$F$27*(G$5-1)*'PMS(calc_process)'!$F$21*('PMS(calc_process)'!$F$22-'PMS(calc_process)'!$F$26))))/($E10*10^6)</f>
        <v>0.68242066584467653</v>
      </c>
      <c r="I10" s="99">
        <v>100</v>
      </c>
      <c r="J10" s="106">
        <f>'PMS(input)'!$E$20</f>
        <v>0.73</v>
      </c>
      <c r="K10" s="112">
        <f>'PMS(input)'!$E$18</f>
        <v>1.3</v>
      </c>
      <c r="L10" s="109">
        <f>(($E10*10^6)-(('PMS(calc_process)'!$F$19*'PMS(calc_process)'!$F$23*('PMS(calc_process)'!$F$25-'PMS(calc_process)'!$F$26))+('PMS(calc_process)'!$F$27*(K$5-1)*'PMS(calc_process)'!$F$24*('PMS(calc_process)'!$F$25-'PMS(calc_process)'!$F$26))))/($E10*10^6)</f>
        <v>0.86532670163834258</v>
      </c>
      <c r="M10" s="113">
        <f t="shared" si="2"/>
        <v>26.077827611697003</v>
      </c>
      <c r="N10" s="113">
        <f t="shared" si="3"/>
        <v>20.565698999999999</v>
      </c>
      <c r="O10" s="106">
        <f t="shared" si="0"/>
        <v>0.61319999999999997</v>
      </c>
      <c r="P10" s="114">
        <f t="shared" si="1"/>
        <v>4.8989286116970057</v>
      </c>
    </row>
    <row r="11" spans="1:16">
      <c r="A11" s="149"/>
      <c r="B11" s="69">
        <v>7</v>
      </c>
      <c r="C11" s="70">
        <v>10000</v>
      </c>
      <c r="D11" s="69">
        <v>350</v>
      </c>
      <c r="E11" s="110">
        <f>'PMS(input)'!$E$13</f>
        <v>3.6658999999999997E-2</v>
      </c>
      <c r="F11" s="105">
        <f>'PMS(input)'!$E$14</f>
        <v>5.6099999999999997E-2</v>
      </c>
      <c r="G11" s="112">
        <f>'PMS(input)'!$E$17</f>
        <v>1.05</v>
      </c>
      <c r="H11" s="111">
        <f>(($E11*10^6)-(('PMS(calc_process)'!$F$19*'PMS(calc_process)'!$F$20*('PMS(calc_process)'!$F$22-'PMS(calc_process)'!$F$26))+('PMS(calc_process)'!$F$27*(G$5-1)*'PMS(calc_process)'!$F$21*('PMS(calc_process)'!$F$22-'PMS(calc_process)'!$F$26))))/($E11*10^6)</f>
        <v>0.68242066584467653</v>
      </c>
      <c r="I11" s="99">
        <v>100</v>
      </c>
      <c r="J11" s="106">
        <f>'PMS(input)'!$E$20</f>
        <v>0.73</v>
      </c>
      <c r="K11" s="112">
        <f>'PMS(input)'!$E$18</f>
        <v>1.3</v>
      </c>
      <c r="L11" s="109">
        <f>(($E11*10^6)-(('PMS(calc_process)'!$F$19*'PMS(calc_process)'!$F$23*('PMS(calc_process)'!$F$25-'PMS(calc_process)'!$F$26))+('PMS(calc_process)'!$F$27*(K$5-1)*'PMS(calc_process)'!$F$24*('PMS(calc_process)'!$F$25-'PMS(calc_process)'!$F$26))))/($E11*10^6)</f>
        <v>0.86532670163834258</v>
      </c>
      <c r="M11" s="113">
        <f t="shared" si="2"/>
        <v>26.077827611697003</v>
      </c>
      <c r="N11" s="113">
        <f t="shared" si="3"/>
        <v>20.565698999999999</v>
      </c>
      <c r="O11" s="106">
        <f t="shared" si="0"/>
        <v>0.61319999999999997</v>
      </c>
      <c r="P11" s="114">
        <f t="shared" si="1"/>
        <v>4.8989286116970057</v>
      </c>
    </row>
    <row r="12" spans="1:16">
      <c r="A12" s="149"/>
      <c r="B12" s="69">
        <v>8</v>
      </c>
      <c r="C12" s="70">
        <v>10000</v>
      </c>
      <c r="D12" s="69">
        <v>350</v>
      </c>
      <c r="E12" s="110">
        <f>'PMS(input)'!$E$13</f>
        <v>3.6658999999999997E-2</v>
      </c>
      <c r="F12" s="105">
        <f>'PMS(input)'!$E$14</f>
        <v>5.6099999999999997E-2</v>
      </c>
      <c r="G12" s="112">
        <f>'PMS(input)'!$E$17</f>
        <v>1.05</v>
      </c>
      <c r="H12" s="111">
        <f>(($E12*10^6)-(('PMS(calc_process)'!$F$19*'PMS(calc_process)'!$F$20*('PMS(calc_process)'!$F$22-'PMS(calc_process)'!$F$26))+('PMS(calc_process)'!$F$27*(G$5-1)*'PMS(calc_process)'!$F$21*('PMS(calc_process)'!$F$22-'PMS(calc_process)'!$F$26))))/($E12*10^6)</f>
        <v>0.68242066584467653</v>
      </c>
      <c r="I12" s="99">
        <v>100</v>
      </c>
      <c r="J12" s="106">
        <f>'PMS(input)'!$E$20</f>
        <v>0.73</v>
      </c>
      <c r="K12" s="112">
        <f>'PMS(input)'!$E$18</f>
        <v>1.3</v>
      </c>
      <c r="L12" s="109">
        <f>(($E12*10^6)-(('PMS(calc_process)'!$F$19*'PMS(calc_process)'!$F$23*('PMS(calc_process)'!$F$25-'PMS(calc_process)'!$F$26))+('PMS(calc_process)'!$F$27*(K$5-1)*'PMS(calc_process)'!$F$24*('PMS(calc_process)'!$F$25-'PMS(calc_process)'!$F$26))))/($E12*10^6)</f>
        <v>0.86532670163834258</v>
      </c>
      <c r="M12" s="113">
        <f t="shared" si="2"/>
        <v>26.077827611697003</v>
      </c>
      <c r="N12" s="113">
        <f t="shared" si="3"/>
        <v>20.565698999999999</v>
      </c>
      <c r="O12" s="106">
        <f t="shared" si="0"/>
        <v>0.61319999999999997</v>
      </c>
      <c r="P12" s="114">
        <f t="shared" si="1"/>
        <v>4.8989286116970057</v>
      </c>
    </row>
    <row r="13" spans="1:16">
      <c r="A13" s="149"/>
      <c r="B13" s="69">
        <v>9</v>
      </c>
      <c r="C13" s="70">
        <v>10000</v>
      </c>
      <c r="D13" s="69">
        <v>350</v>
      </c>
      <c r="E13" s="110">
        <f>'PMS(input)'!$E$13</f>
        <v>3.6658999999999997E-2</v>
      </c>
      <c r="F13" s="105">
        <f>'PMS(input)'!$E$14</f>
        <v>5.6099999999999997E-2</v>
      </c>
      <c r="G13" s="112">
        <f>'PMS(input)'!$E$17</f>
        <v>1.05</v>
      </c>
      <c r="H13" s="111">
        <f>(($E13*10^6)-(('PMS(calc_process)'!$F$19*'PMS(calc_process)'!$F$20*('PMS(calc_process)'!$F$22-'PMS(calc_process)'!$F$26))+('PMS(calc_process)'!$F$27*(G$5-1)*'PMS(calc_process)'!$F$21*('PMS(calc_process)'!$F$22-'PMS(calc_process)'!$F$26))))/($E13*10^6)</f>
        <v>0.68242066584467653</v>
      </c>
      <c r="I13" s="99">
        <v>100</v>
      </c>
      <c r="J13" s="106">
        <f>'PMS(input)'!$E$20</f>
        <v>0.73</v>
      </c>
      <c r="K13" s="112">
        <f>'PMS(input)'!$E$18</f>
        <v>1.3</v>
      </c>
      <c r="L13" s="109">
        <f>(($E13*10^6)-(('PMS(calc_process)'!$F$19*'PMS(calc_process)'!$F$23*('PMS(calc_process)'!$F$25-'PMS(calc_process)'!$F$26))+('PMS(calc_process)'!$F$27*(K$5-1)*'PMS(calc_process)'!$F$24*('PMS(calc_process)'!$F$25-'PMS(calc_process)'!$F$26))))/($E13*10^6)</f>
        <v>0.86532670163834258</v>
      </c>
      <c r="M13" s="113">
        <f t="shared" si="2"/>
        <v>26.077827611697003</v>
      </c>
      <c r="N13" s="113">
        <f t="shared" si="3"/>
        <v>20.565698999999999</v>
      </c>
      <c r="O13" s="106">
        <f t="shared" si="0"/>
        <v>0.61319999999999997</v>
      </c>
      <c r="P13" s="114">
        <f t="shared" si="1"/>
        <v>4.8989286116970057</v>
      </c>
    </row>
    <row r="14" spans="1:16">
      <c r="A14" s="149"/>
      <c r="B14" s="69">
        <v>10</v>
      </c>
      <c r="C14" s="70">
        <v>10000</v>
      </c>
      <c r="D14" s="69">
        <v>350</v>
      </c>
      <c r="E14" s="110">
        <f>'PMS(input)'!$E$13</f>
        <v>3.6658999999999997E-2</v>
      </c>
      <c r="F14" s="105">
        <f>'PMS(input)'!$E$14</f>
        <v>5.6099999999999997E-2</v>
      </c>
      <c r="G14" s="112">
        <f>'PMS(input)'!$E$17</f>
        <v>1.05</v>
      </c>
      <c r="H14" s="111">
        <f>(($E14*10^6)-(('PMS(calc_process)'!$F$19*'PMS(calc_process)'!$F$20*('PMS(calc_process)'!$F$22-'PMS(calc_process)'!$F$26))+('PMS(calc_process)'!$F$27*(G$5-1)*'PMS(calc_process)'!$F$21*('PMS(calc_process)'!$F$22-'PMS(calc_process)'!$F$26))))/($E14*10^6)</f>
        <v>0.68242066584467653</v>
      </c>
      <c r="I14" s="99">
        <v>100</v>
      </c>
      <c r="J14" s="106">
        <f>'PMS(input)'!$E$20</f>
        <v>0.73</v>
      </c>
      <c r="K14" s="112">
        <f>'PMS(input)'!$E$18</f>
        <v>1.3</v>
      </c>
      <c r="L14" s="109">
        <f>(($E14*10^6)-(('PMS(calc_process)'!$F$19*'PMS(calc_process)'!$F$23*('PMS(calc_process)'!$F$25-'PMS(calc_process)'!$F$26))+('PMS(calc_process)'!$F$27*(K$5-1)*'PMS(calc_process)'!$F$24*('PMS(calc_process)'!$F$25-'PMS(calc_process)'!$F$26))))/($E14*10^6)</f>
        <v>0.86532670163834258</v>
      </c>
      <c r="M14" s="113">
        <f t="shared" si="2"/>
        <v>26.077827611697003</v>
      </c>
      <c r="N14" s="113">
        <f t="shared" si="3"/>
        <v>20.565698999999999</v>
      </c>
      <c r="O14" s="106">
        <f t="shared" si="0"/>
        <v>0.61319999999999997</v>
      </c>
      <c r="P14" s="114">
        <f t="shared" si="1"/>
        <v>4.8989286116970057</v>
      </c>
    </row>
    <row r="15" spans="1:16">
      <c r="A15" s="149"/>
      <c r="B15" s="69">
        <v>11</v>
      </c>
      <c r="C15" s="70">
        <v>10000</v>
      </c>
      <c r="D15" s="69">
        <v>350</v>
      </c>
      <c r="E15" s="110">
        <f>'PMS(input)'!$E$13</f>
        <v>3.6658999999999997E-2</v>
      </c>
      <c r="F15" s="105">
        <f>'PMS(input)'!$E$14</f>
        <v>5.6099999999999997E-2</v>
      </c>
      <c r="G15" s="112">
        <f>'PMS(input)'!$E$17</f>
        <v>1.05</v>
      </c>
      <c r="H15" s="111">
        <f>(($E15*10^6)-(('PMS(calc_process)'!$F$19*'PMS(calc_process)'!$F$20*('PMS(calc_process)'!$F$22-'PMS(calc_process)'!$F$26))+('PMS(calc_process)'!$F$27*(G$5-1)*'PMS(calc_process)'!$F$21*('PMS(calc_process)'!$F$22-'PMS(calc_process)'!$F$26))))/($E15*10^6)</f>
        <v>0.68242066584467653</v>
      </c>
      <c r="I15" s="99">
        <v>100</v>
      </c>
      <c r="J15" s="106">
        <f>'PMS(input)'!$E$20</f>
        <v>0.73</v>
      </c>
      <c r="K15" s="112">
        <f>'PMS(input)'!$E$18</f>
        <v>1.3</v>
      </c>
      <c r="L15" s="109">
        <f>(($E15*10^6)-(('PMS(calc_process)'!$F$19*'PMS(calc_process)'!$F$23*('PMS(calc_process)'!$F$25-'PMS(calc_process)'!$F$26))+('PMS(calc_process)'!$F$27*(K$5-1)*'PMS(calc_process)'!$F$24*('PMS(calc_process)'!$F$25-'PMS(calc_process)'!$F$26))))/($E15*10^6)</f>
        <v>0.86532670163834258</v>
      </c>
      <c r="M15" s="113">
        <f t="shared" si="2"/>
        <v>26.077827611697003</v>
      </c>
      <c r="N15" s="113">
        <f t="shared" si="3"/>
        <v>20.565698999999999</v>
      </c>
      <c r="O15" s="106">
        <f t="shared" si="0"/>
        <v>0.61319999999999997</v>
      </c>
      <c r="P15" s="114">
        <f t="shared" si="1"/>
        <v>4.8989286116970057</v>
      </c>
    </row>
    <row r="16" spans="1:16">
      <c r="A16" s="149"/>
      <c r="B16" s="69">
        <v>12</v>
      </c>
      <c r="C16" s="69"/>
      <c r="D16" s="69"/>
      <c r="E16" s="110">
        <f>'PMS(input)'!$E$13</f>
        <v>3.6658999999999997E-2</v>
      </c>
      <c r="F16" s="105">
        <f>'PMS(input)'!$E$14</f>
        <v>5.6099999999999997E-2</v>
      </c>
      <c r="G16" s="112">
        <f>'PMS(input)'!$E$17</f>
        <v>1.05</v>
      </c>
      <c r="H16" s="111">
        <f>(($E16*10^6)-(('PMS(calc_process)'!$F$19*'PMS(calc_process)'!$F$20*('PMS(calc_process)'!$F$22-'PMS(calc_process)'!$F$26))+('PMS(calc_process)'!$F$27*(G$5-1)*'PMS(calc_process)'!$F$21*('PMS(calc_process)'!$F$22-'PMS(calc_process)'!$F$26))))/($E16*10^6)</f>
        <v>0.68242066584467653</v>
      </c>
      <c r="I16" s="99"/>
      <c r="J16" s="106">
        <f>'PMS(input)'!$E$20</f>
        <v>0.73</v>
      </c>
      <c r="K16" s="112">
        <f>'PMS(input)'!$E$18</f>
        <v>1.3</v>
      </c>
      <c r="L16" s="109">
        <f>(($E16*10^6)-(('PMS(calc_process)'!$F$19*'PMS(calc_process)'!$F$23*('PMS(calc_process)'!$F$25-'PMS(calc_process)'!$F$26))+('PMS(calc_process)'!$F$27*(K$5-1)*'PMS(calc_process)'!$F$24*('PMS(calc_process)'!$F$25-'PMS(calc_process)'!$F$26))))/($E16*10^6)</f>
        <v>0.86532670163834258</v>
      </c>
      <c r="M16" s="113">
        <f t="shared" si="2"/>
        <v>0</v>
      </c>
      <c r="N16" s="113">
        <f t="shared" si="3"/>
        <v>0</v>
      </c>
      <c r="O16" s="106">
        <f t="shared" si="0"/>
        <v>0</v>
      </c>
      <c r="P16" s="114">
        <f t="shared" si="1"/>
        <v>0</v>
      </c>
    </row>
    <row r="17" spans="1:16">
      <c r="A17" s="149"/>
      <c r="B17" s="69">
        <v>13</v>
      </c>
      <c r="C17" s="69"/>
      <c r="D17" s="69"/>
      <c r="E17" s="110">
        <f>'PMS(input)'!$E$13</f>
        <v>3.6658999999999997E-2</v>
      </c>
      <c r="F17" s="105">
        <f>'PMS(input)'!$E$14</f>
        <v>5.6099999999999997E-2</v>
      </c>
      <c r="G17" s="112">
        <f>'PMS(input)'!$E$17</f>
        <v>1.05</v>
      </c>
      <c r="H17" s="111">
        <f>(($E17*10^6)-(('PMS(calc_process)'!$F$19*'PMS(calc_process)'!$F$20*('PMS(calc_process)'!$F$22-'PMS(calc_process)'!$F$26))+('PMS(calc_process)'!$F$27*(G$5-1)*'PMS(calc_process)'!$F$21*('PMS(calc_process)'!$F$22-'PMS(calc_process)'!$F$26))))/($E17*10^6)</f>
        <v>0.68242066584467653</v>
      </c>
      <c r="I17" s="99"/>
      <c r="J17" s="106">
        <f>'PMS(input)'!$E$20</f>
        <v>0.73</v>
      </c>
      <c r="K17" s="112">
        <f>'PMS(input)'!$E$18</f>
        <v>1.3</v>
      </c>
      <c r="L17" s="109">
        <f>(($E17*10^6)-(('PMS(calc_process)'!$F$19*'PMS(calc_process)'!$F$23*('PMS(calc_process)'!$F$25-'PMS(calc_process)'!$F$26))+('PMS(calc_process)'!$F$27*(K$5-1)*'PMS(calc_process)'!$F$24*('PMS(calc_process)'!$F$25-'PMS(calc_process)'!$F$26))))/($E17*10^6)</f>
        <v>0.86532670163834258</v>
      </c>
      <c r="M17" s="113">
        <f t="shared" si="2"/>
        <v>0</v>
      </c>
      <c r="N17" s="113">
        <f t="shared" si="3"/>
        <v>0</v>
      </c>
      <c r="O17" s="106">
        <f t="shared" si="0"/>
        <v>0</v>
      </c>
      <c r="P17" s="114">
        <f t="shared" si="1"/>
        <v>0</v>
      </c>
    </row>
    <row r="18" spans="1:16">
      <c r="A18" s="149"/>
      <c r="B18" s="69">
        <v>14</v>
      </c>
      <c r="C18" s="69"/>
      <c r="D18" s="69"/>
      <c r="E18" s="110">
        <f>'PMS(input)'!$E$13</f>
        <v>3.6658999999999997E-2</v>
      </c>
      <c r="F18" s="105">
        <f>'PMS(input)'!$E$14</f>
        <v>5.6099999999999997E-2</v>
      </c>
      <c r="G18" s="112">
        <f>'PMS(input)'!$E$17</f>
        <v>1.05</v>
      </c>
      <c r="H18" s="111">
        <f>(($E18*10^6)-(('PMS(calc_process)'!$F$19*'PMS(calc_process)'!$F$20*('PMS(calc_process)'!$F$22-'PMS(calc_process)'!$F$26))+('PMS(calc_process)'!$F$27*(G$5-1)*'PMS(calc_process)'!$F$21*('PMS(calc_process)'!$F$22-'PMS(calc_process)'!$F$26))))/($E18*10^6)</f>
        <v>0.68242066584467653</v>
      </c>
      <c r="I18" s="99"/>
      <c r="J18" s="106">
        <f>'PMS(input)'!$E$20</f>
        <v>0.73</v>
      </c>
      <c r="K18" s="112">
        <f>'PMS(input)'!$E$18</f>
        <v>1.3</v>
      </c>
      <c r="L18" s="109">
        <f>(($E18*10^6)-(('PMS(calc_process)'!$F$19*'PMS(calc_process)'!$F$23*('PMS(calc_process)'!$F$25-'PMS(calc_process)'!$F$26))+('PMS(calc_process)'!$F$27*(K$5-1)*'PMS(calc_process)'!$F$24*('PMS(calc_process)'!$F$25-'PMS(calc_process)'!$F$26))))/($E18*10^6)</f>
        <v>0.86532670163834258</v>
      </c>
      <c r="M18" s="113">
        <f t="shared" si="2"/>
        <v>0</v>
      </c>
      <c r="N18" s="113">
        <f t="shared" si="3"/>
        <v>0</v>
      </c>
      <c r="O18" s="106">
        <f t="shared" si="0"/>
        <v>0</v>
      </c>
      <c r="P18" s="114">
        <f t="shared" si="1"/>
        <v>0</v>
      </c>
    </row>
    <row r="19" spans="1:16">
      <c r="A19" s="149"/>
      <c r="B19" s="69">
        <v>15</v>
      </c>
      <c r="C19" s="69"/>
      <c r="D19" s="69"/>
      <c r="E19" s="110">
        <f>'PMS(input)'!$E$13</f>
        <v>3.6658999999999997E-2</v>
      </c>
      <c r="F19" s="105">
        <f>'PMS(input)'!$E$14</f>
        <v>5.6099999999999997E-2</v>
      </c>
      <c r="G19" s="112">
        <f>'PMS(input)'!$E$17</f>
        <v>1.05</v>
      </c>
      <c r="H19" s="111">
        <f>(($E19*10^6)-(('PMS(calc_process)'!$F$19*'PMS(calc_process)'!$F$20*('PMS(calc_process)'!$F$22-'PMS(calc_process)'!$F$26))+('PMS(calc_process)'!$F$27*(G$5-1)*'PMS(calc_process)'!$F$21*('PMS(calc_process)'!$F$22-'PMS(calc_process)'!$F$26))))/($E19*10^6)</f>
        <v>0.68242066584467653</v>
      </c>
      <c r="I19" s="99"/>
      <c r="J19" s="106">
        <f>'PMS(input)'!$E$20</f>
        <v>0.73</v>
      </c>
      <c r="K19" s="112">
        <f>'PMS(input)'!$E$18</f>
        <v>1.3</v>
      </c>
      <c r="L19" s="109">
        <f>(($E19*10^6)-(('PMS(calc_process)'!$F$19*'PMS(calc_process)'!$F$23*('PMS(calc_process)'!$F$25-'PMS(calc_process)'!$F$26))+('PMS(calc_process)'!$F$27*(K$5-1)*'PMS(calc_process)'!$F$24*('PMS(calc_process)'!$F$25-'PMS(calc_process)'!$F$26))))/($E19*10^6)</f>
        <v>0.86532670163834258</v>
      </c>
      <c r="M19" s="113">
        <f t="shared" si="2"/>
        <v>0</v>
      </c>
      <c r="N19" s="113">
        <f t="shared" si="3"/>
        <v>0</v>
      </c>
      <c r="O19" s="106">
        <f t="shared" si="0"/>
        <v>0</v>
      </c>
      <c r="P19" s="114">
        <f t="shared" si="1"/>
        <v>0</v>
      </c>
    </row>
    <row r="20" spans="1:16">
      <c r="A20" s="149"/>
      <c r="B20" s="69">
        <v>16</v>
      </c>
      <c r="C20" s="69"/>
      <c r="D20" s="69"/>
      <c r="E20" s="110">
        <f>'PMS(input)'!$E$13</f>
        <v>3.6658999999999997E-2</v>
      </c>
      <c r="F20" s="105">
        <f>'PMS(input)'!$E$14</f>
        <v>5.6099999999999997E-2</v>
      </c>
      <c r="G20" s="112">
        <f>'PMS(input)'!$E$17</f>
        <v>1.05</v>
      </c>
      <c r="H20" s="111">
        <f>(($E20*10^6)-(('PMS(calc_process)'!$F$19*'PMS(calc_process)'!$F$20*('PMS(calc_process)'!$F$22-'PMS(calc_process)'!$F$26))+('PMS(calc_process)'!$F$27*(G$5-1)*'PMS(calc_process)'!$F$21*('PMS(calc_process)'!$F$22-'PMS(calc_process)'!$F$26))))/($E20*10^6)</f>
        <v>0.68242066584467653</v>
      </c>
      <c r="I20" s="99"/>
      <c r="J20" s="106">
        <f>'PMS(input)'!$E$20</f>
        <v>0.73</v>
      </c>
      <c r="K20" s="112">
        <f>'PMS(input)'!$E$18</f>
        <v>1.3</v>
      </c>
      <c r="L20" s="109">
        <f>(($E20*10^6)-(('PMS(calc_process)'!$F$19*'PMS(calc_process)'!$F$23*('PMS(calc_process)'!$F$25-'PMS(calc_process)'!$F$26))+('PMS(calc_process)'!$F$27*(K$5-1)*'PMS(calc_process)'!$F$24*('PMS(calc_process)'!$F$25-'PMS(calc_process)'!$F$26))))/($E20*10^6)</f>
        <v>0.86532670163834258</v>
      </c>
      <c r="M20" s="113">
        <f t="shared" si="2"/>
        <v>0</v>
      </c>
      <c r="N20" s="113">
        <f t="shared" si="3"/>
        <v>0</v>
      </c>
      <c r="O20" s="106">
        <f t="shared" si="0"/>
        <v>0</v>
      </c>
      <c r="P20" s="114">
        <f t="shared" si="1"/>
        <v>0</v>
      </c>
    </row>
    <row r="21" spans="1:16">
      <c r="A21" s="149"/>
      <c r="B21" s="69">
        <v>17</v>
      </c>
      <c r="C21" s="69"/>
      <c r="D21" s="69"/>
      <c r="E21" s="110">
        <f>'PMS(input)'!$E$13</f>
        <v>3.6658999999999997E-2</v>
      </c>
      <c r="F21" s="105">
        <f>'PMS(input)'!$E$14</f>
        <v>5.6099999999999997E-2</v>
      </c>
      <c r="G21" s="112">
        <f>'PMS(input)'!$E$17</f>
        <v>1.05</v>
      </c>
      <c r="H21" s="111">
        <f>(($E21*10^6)-(('PMS(calc_process)'!$F$19*'PMS(calc_process)'!$F$20*('PMS(calc_process)'!$F$22-'PMS(calc_process)'!$F$26))+('PMS(calc_process)'!$F$27*(G$5-1)*'PMS(calc_process)'!$F$21*('PMS(calc_process)'!$F$22-'PMS(calc_process)'!$F$26))))/($E21*10^6)</f>
        <v>0.68242066584467653</v>
      </c>
      <c r="I21" s="99"/>
      <c r="J21" s="106">
        <f>'PMS(input)'!$E$20</f>
        <v>0.73</v>
      </c>
      <c r="K21" s="112">
        <f>'PMS(input)'!$E$18</f>
        <v>1.3</v>
      </c>
      <c r="L21" s="109">
        <f>(($E21*10^6)-(('PMS(calc_process)'!$F$19*'PMS(calc_process)'!$F$23*('PMS(calc_process)'!$F$25-'PMS(calc_process)'!$F$26))+('PMS(calc_process)'!$F$27*(K$5-1)*'PMS(calc_process)'!$F$24*('PMS(calc_process)'!$F$25-'PMS(calc_process)'!$F$26))))/($E21*10^6)</f>
        <v>0.86532670163834258</v>
      </c>
      <c r="M21" s="113">
        <f t="shared" si="2"/>
        <v>0</v>
      </c>
      <c r="N21" s="113">
        <f t="shared" si="3"/>
        <v>0</v>
      </c>
      <c r="O21" s="106">
        <f t="shared" si="0"/>
        <v>0</v>
      </c>
      <c r="P21" s="114">
        <f t="shared" si="1"/>
        <v>0</v>
      </c>
    </row>
    <row r="22" spans="1:16">
      <c r="A22" s="149"/>
      <c r="B22" s="69">
        <v>18</v>
      </c>
      <c r="C22" s="69"/>
      <c r="D22" s="69"/>
      <c r="E22" s="110">
        <f>'PMS(input)'!$E$13</f>
        <v>3.6658999999999997E-2</v>
      </c>
      <c r="F22" s="105">
        <f>'PMS(input)'!$E$14</f>
        <v>5.6099999999999997E-2</v>
      </c>
      <c r="G22" s="112">
        <f>'PMS(input)'!$E$17</f>
        <v>1.05</v>
      </c>
      <c r="H22" s="111">
        <f>(($E22*10^6)-(('PMS(calc_process)'!$F$19*'PMS(calc_process)'!$F$20*('PMS(calc_process)'!$F$22-'PMS(calc_process)'!$F$26))+('PMS(calc_process)'!$F$27*(G$5-1)*'PMS(calc_process)'!$F$21*('PMS(calc_process)'!$F$22-'PMS(calc_process)'!$F$26))))/($E22*10^6)</f>
        <v>0.68242066584467653</v>
      </c>
      <c r="I22" s="99"/>
      <c r="J22" s="106">
        <f>'PMS(input)'!$E$20</f>
        <v>0.73</v>
      </c>
      <c r="K22" s="112">
        <f>'PMS(input)'!$E$18</f>
        <v>1.3</v>
      </c>
      <c r="L22" s="109">
        <f>(($E22*10^6)-(('PMS(calc_process)'!$F$19*'PMS(calc_process)'!$F$23*('PMS(calc_process)'!$F$25-'PMS(calc_process)'!$F$26))+('PMS(calc_process)'!$F$27*(K$5-1)*'PMS(calc_process)'!$F$24*('PMS(calc_process)'!$F$25-'PMS(calc_process)'!$F$26))))/($E22*10^6)</f>
        <v>0.86532670163834258</v>
      </c>
      <c r="M22" s="113">
        <f t="shared" si="2"/>
        <v>0</v>
      </c>
      <c r="N22" s="113">
        <f t="shared" si="3"/>
        <v>0</v>
      </c>
      <c r="O22" s="106">
        <f t="shared" si="0"/>
        <v>0</v>
      </c>
      <c r="P22" s="114">
        <f t="shared" si="1"/>
        <v>0</v>
      </c>
    </row>
    <row r="23" spans="1:16">
      <c r="A23" s="149"/>
      <c r="B23" s="69">
        <v>19</v>
      </c>
      <c r="C23" s="69"/>
      <c r="D23" s="69"/>
      <c r="E23" s="110">
        <f>'PMS(input)'!$E$13</f>
        <v>3.6658999999999997E-2</v>
      </c>
      <c r="F23" s="105">
        <f>'PMS(input)'!$E$14</f>
        <v>5.6099999999999997E-2</v>
      </c>
      <c r="G23" s="112">
        <f>'PMS(input)'!$E$17</f>
        <v>1.05</v>
      </c>
      <c r="H23" s="111">
        <f>(($E23*10^6)-(('PMS(calc_process)'!$F$19*'PMS(calc_process)'!$F$20*('PMS(calc_process)'!$F$22-'PMS(calc_process)'!$F$26))+('PMS(calc_process)'!$F$27*(G$5-1)*'PMS(calc_process)'!$F$21*('PMS(calc_process)'!$F$22-'PMS(calc_process)'!$F$26))))/($E23*10^6)</f>
        <v>0.68242066584467653</v>
      </c>
      <c r="I23" s="99"/>
      <c r="J23" s="106">
        <f>'PMS(input)'!$E$20</f>
        <v>0.73</v>
      </c>
      <c r="K23" s="112">
        <f>'PMS(input)'!$E$18</f>
        <v>1.3</v>
      </c>
      <c r="L23" s="109">
        <f>(($E23*10^6)-(('PMS(calc_process)'!$F$19*'PMS(calc_process)'!$F$23*('PMS(calc_process)'!$F$25-'PMS(calc_process)'!$F$26))+('PMS(calc_process)'!$F$27*(K$5-1)*'PMS(calc_process)'!$F$24*('PMS(calc_process)'!$F$25-'PMS(calc_process)'!$F$26))))/($E23*10^6)</f>
        <v>0.86532670163834258</v>
      </c>
      <c r="M23" s="113">
        <f t="shared" si="2"/>
        <v>0</v>
      </c>
      <c r="N23" s="113">
        <f t="shared" si="3"/>
        <v>0</v>
      </c>
      <c r="O23" s="106">
        <f t="shared" si="0"/>
        <v>0</v>
      </c>
      <c r="P23" s="114">
        <f t="shared" si="1"/>
        <v>0</v>
      </c>
    </row>
    <row r="24" spans="1:16">
      <c r="A24" s="149"/>
      <c r="B24" s="69">
        <v>20</v>
      </c>
      <c r="C24" s="69"/>
      <c r="D24" s="69"/>
      <c r="E24" s="110">
        <f>'PMS(input)'!$E$13</f>
        <v>3.6658999999999997E-2</v>
      </c>
      <c r="F24" s="105">
        <f>'PMS(input)'!$E$14</f>
        <v>5.6099999999999997E-2</v>
      </c>
      <c r="G24" s="112">
        <f>'PMS(input)'!$E$17</f>
        <v>1.05</v>
      </c>
      <c r="H24" s="111">
        <f>(($E24*10^6)-(('PMS(calc_process)'!$F$19*'PMS(calc_process)'!$F$20*('PMS(calc_process)'!$F$22-'PMS(calc_process)'!$F$26))+('PMS(calc_process)'!$F$27*(G$5-1)*'PMS(calc_process)'!$F$21*('PMS(calc_process)'!$F$22-'PMS(calc_process)'!$F$26))))/($E24*10^6)</f>
        <v>0.68242066584467653</v>
      </c>
      <c r="I24" s="99"/>
      <c r="J24" s="106">
        <f>'PMS(input)'!$E$20</f>
        <v>0.73</v>
      </c>
      <c r="K24" s="112">
        <f>'PMS(input)'!$E$18</f>
        <v>1.3</v>
      </c>
      <c r="L24" s="109">
        <f>(($E24*10^6)-(('PMS(calc_process)'!$F$19*'PMS(calc_process)'!$F$23*('PMS(calc_process)'!$F$25-'PMS(calc_process)'!$F$26))+('PMS(calc_process)'!$F$27*(K$5-1)*'PMS(calc_process)'!$F$24*('PMS(calc_process)'!$F$25-'PMS(calc_process)'!$F$26))))/($E24*10^6)</f>
        <v>0.86532670163834258</v>
      </c>
      <c r="M24" s="113">
        <f t="shared" si="2"/>
        <v>0</v>
      </c>
      <c r="N24" s="113">
        <f t="shared" si="3"/>
        <v>0</v>
      </c>
      <c r="O24" s="106">
        <f t="shared" si="0"/>
        <v>0</v>
      </c>
      <c r="P24" s="114">
        <f t="shared" si="1"/>
        <v>0</v>
      </c>
    </row>
    <row r="25" spans="1:16" ht="19.5" customHeight="1">
      <c r="A25" s="149"/>
      <c r="B25" s="71" t="s">
        <v>57</v>
      </c>
      <c r="C25" s="73" t="s">
        <v>73</v>
      </c>
      <c r="D25" s="72" t="s">
        <v>58</v>
      </c>
      <c r="E25" s="72" t="s">
        <v>58</v>
      </c>
      <c r="F25" s="72" t="s">
        <v>58</v>
      </c>
      <c r="G25" s="73" t="s">
        <v>73</v>
      </c>
      <c r="H25" s="100" t="s">
        <v>58</v>
      </c>
      <c r="I25" s="99">
        <f>SUM(I5:I24)</f>
        <v>1100</v>
      </c>
      <c r="J25" s="100" t="s">
        <v>58</v>
      </c>
      <c r="K25" s="73" t="s">
        <v>58</v>
      </c>
      <c r="L25" s="100" t="s">
        <v>58</v>
      </c>
      <c r="M25" s="101">
        <f>SUMIF(M5:M24,"&gt;0",M5:M24)</f>
        <v>286.85610372866694</v>
      </c>
      <c r="N25" s="97">
        <f>SUM(N5:N24)</f>
        <v>226.22268899999997</v>
      </c>
      <c r="O25" s="96">
        <f>SUM(O5:O24)</f>
        <v>6.7451999999999996</v>
      </c>
      <c r="P25" s="98">
        <f>SUMIF(P5:P24,"&gt;0",P5:P24)</f>
        <v>53.888214728667052</v>
      </c>
    </row>
  </sheetData>
  <mergeCells count="4">
    <mergeCell ref="A5:A25"/>
    <mergeCell ref="M1:P1"/>
    <mergeCell ref="C1:D1"/>
    <mergeCell ref="E1:L1"/>
  </mergeCells>
  <phoneticPr fontId="23"/>
  <pageMargins left="0.70866141732283472" right="0.70866141732283472" top="0.74803149606299213" bottom="0.74803149606299213" header="0.31496062992125984" footer="0.31496062992125984"/>
  <pageSetup paperSize="8" scale="89" orientation="landscape" r:id="rId1"/>
</worksheet>
</file>

<file path=xl/worksheets/sheet3.xml><?xml version="1.0" encoding="utf-8"?>
<worksheet xmlns="http://schemas.openxmlformats.org/spreadsheetml/2006/main" xmlns:r="http://schemas.openxmlformats.org/officeDocument/2006/relationships">
  <sheetPr>
    <tabColor theme="3" tint="0.39997558519241921"/>
  </sheetPr>
  <dimension ref="A1:I27"/>
  <sheetViews>
    <sheetView showGridLines="0" view="pageBreakPreview" zoomScale="80" zoomScaleNormal="100" zoomScaleSheetLayoutView="80" workbookViewId="0"/>
  </sheetViews>
  <sheetFormatPr defaultRowHeight="14.25"/>
  <cols>
    <col min="1" max="4" width="3.625" style="1" customWidth="1"/>
    <col min="5" max="5" width="47.25" style="1" customWidth="1"/>
    <col min="6" max="7" width="12.625" style="1" customWidth="1"/>
    <col min="8" max="8" width="14.625" style="1" customWidth="1"/>
    <col min="9" max="9" width="8.5" style="6" customWidth="1"/>
    <col min="10" max="16384" width="9" style="1"/>
  </cols>
  <sheetData>
    <row r="1" spans="1:9" ht="18" customHeight="1">
      <c r="I1" s="46" t="str">
        <f>'PMS(input)'!K1</f>
        <v>JCM_ID_F_PMS_ver01.0</v>
      </c>
    </row>
    <row r="2" spans="1:9" s="64" customFormat="1" ht="27.75" customHeight="1">
      <c r="A2" s="161" t="s">
        <v>71</v>
      </c>
      <c r="B2" s="161"/>
      <c r="C2" s="161"/>
      <c r="D2" s="161"/>
      <c r="E2" s="161"/>
      <c r="F2" s="161"/>
      <c r="G2" s="161"/>
      <c r="H2" s="161"/>
      <c r="I2" s="161"/>
    </row>
    <row r="3" spans="1:9" s="64" customFormat="1" ht="18" customHeight="1">
      <c r="A3" s="162" t="s">
        <v>72</v>
      </c>
      <c r="B3" s="163"/>
      <c r="C3" s="163"/>
      <c r="D3" s="163"/>
      <c r="E3" s="163"/>
      <c r="F3" s="163"/>
      <c r="G3" s="163"/>
      <c r="H3" s="163"/>
      <c r="I3" s="163"/>
    </row>
    <row r="4" spans="1:9" ht="11.25" customHeight="1"/>
    <row r="5" spans="1:9" ht="18.75" customHeight="1" thickBot="1">
      <c r="A5" s="74" t="s">
        <v>2</v>
      </c>
      <c r="B5" s="75"/>
      <c r="C5" s="75"/>
      <c r="D5" s="75"/>
      <c r="E5" s="76"/>
      <c r="F5" s="77" t="s">
        <v>3</v>
      </c>
      <c r="G5" s="78" t="s">
        <v>0</v>
      </c>
      <c r="H5" s="78" t="s">
        <v>1</v>
      </c>
      <c r="I5" s="79" t="s">
        <v>4</v>
      </c>
    </row>
    <row r="6" spans="1:9" ht="18.75" customHeight="1" thickBot="1">
      <c r="A6" s="80"/>
      <c r="B6" s="36" t="s">
        <v>36</v>
      </c>
      <c r="C6" s="36"/>
      <c r="D6" s="47"/>
      <c r="E6" s="48"/>
      <c r="F6" s="49"/>
      <c r="G6" s="58">
        <f>G8-G11</f>
        <v>53.888214728666952</v>
      </c>
      <c r="H6" s="37" t="s">
        <v>37</v>
      </c>
      <c r="I6" s="81" t="s">
        <v>38</v>
      </c>
    </row>
    <row r="7" spans="1:9" ht="18.75" customHeight="1" thickBot="1">
      <c r="A7" s="82" t="s">
        <v>87</v>
      </c>
      <c r="B7" s="51"/>
      <c r="C7" s="52"/>
      <c r="D7" s="35"/>
      <c r="E7" s="35"/>
      <c r="F7" s="35"/>
      <c r="G7" s="34"/>
      <c r="H7" s="34"/>
      <c r="I7" s="83"/>
    </row>
    <row r="8" spans="1:9" ht="18.75" customHeight="1" thickBot="1">
      <c r="A8" s="84"/>
      <c r="B8" s="41" t="s">
        <v>39</v>
      </c>
      <c r="C8" s="50"/>
      <c r="D8" s="38"/>
      <c r="E8" s="38"/>
      <c r="F8" s="32"/>
      <c r="G8" s="58">
        <f>G9</f>
        <v>286.85610372866694</v>
      </c>
      <c r="H8" s="32" t="s">
        <v>42</v>
      </c>
      <c r="I8" s="85" t="s">
        <v>40</v>
      </c>
    </row>
    <row r="9" spans="1:9" ht="18.75" customHeight="1">
      <c r="A9" s="80"/>
      <c r="B9" s="47"/>
      <c r="C9" s="42" t="s">
        <v>41</v>
      </c>
      <c r="D9" s="43"/>
      <c r="E9" s="44"/>
      <c r="F9" s="45"/>
      <c r="G9" s="59">
        <f>'PMS(input_separate)'!M25</f>
        <v>286.85610372866694</v>
      </c>
      <c r="H9" s="32" t="s">
        <v>37</v>
      </c>
      <c r="I9" s="85" t="s">
        <v>55</v>
      </c>
    </row>
    <row r="10" spans="1:9" ht="18.75" customHeight="1" thickBot="1">
      <c r="A10" s="82" t="s">
        <v>88</v>
      </c>
      <c r="B10" s="33"/>
      <c r="C10" s="33"/>
      <c r="D10" s="33"/>
      <c r="E10" s="53"/>
      <c r="F10" s="54"/>
      <c r="G10" s="60"/>
      <c r="H10" s="55"/>
      <c r="I10" s="86"/>
    </row>
    <row r="11" spans="1:9" ht="18.75" customHeight="1" thickBot="1">
      <c r="A11" s="87"/>
      <c r="B11" s="41" t="s">
        <v>59</v>
      </c>
      <c r="C11" s="50"/>
      <c r="D11" s="62"/>
      <c r="E11" s="62"/>
      <c r="F11" s="63"/>
      <c r="G11" s="58">
        <f>SUM(G12:G13)</f>
        <v>232.96788899999999</v>
      </c>
      <c r="H11" s="37" t="s">
        <v>37</v>
      </c>
      <c r="I11" s="85"/>
    </row>
    <row r="12" spans="1:9" ht="18" customHeight="1">
      <c r="A12" s="87"/>
      <c r="B12" s="39"/>
      <c r="C12" s="158" t="s">
        <v>45</v>
      </c>
      <c r="D12" s="159"/>
      <c r="E12" s="160"/>
      <c r="F12" s="40"/>
      <c r="G12" s="61">
        <f>'PMS(input_separate)'!O25</f>
        <v>6.7451999999999996</v>
      </c>
      <c r="H12" s="37" t="s">
        <v>37</v>
      </c>
      <c r="I12" s="85" t="s">
        <v>44</v>
      </c>
    </row>
    <row r="13" spans="1:9" ht="18" customHeight="1">
      <c r="A13" s="88"/>
      <c r="B13" s="89"/>
      <c r="C13" s="155" t="s">
        <v>46</v>
      </c>
      <c r="D13" s="156"/>
      <c r="E13" s="157"/>
      <c r="F13" s="90"/>
      <c r="G13" s="91">
        <f>'PMS(input_separate)'!N25</f>
        <v>226.22268899999997</v>
      </c>
      <c r="H13" s="92" t="s">
        <v>37</v>
      </c>
      <c r="I13" s="164" t="s">
        <v>166</v>
      </c>
    </row>
    <row r="14" spans="1:9">
      <c r="A14" s="2"/>
      <c r="B14" s="2"/>
      <c r="C14" s="8"/>
      <c r="D14" s="2"/>
      <c r="E14" s="8"/>
      <c r="F14" s="10"/>
      <c r="G14" s="24"/>
      <c r="H14" s="9"/>
      <c r="I14" s="7"/>
    </row>
    <row r="15" spans="1:9" ht="21.75" customHeight="1">
      <c r="E15" s="2" t="s">
        <v>5</v>
      </c>
      <c r="F15" s="4"/>
    </row>
    <row r="16" spans="1:9" ht="21.75" customHeight="1">
      <c r="E16" s="107" t="s">
        <v>89</v>
      </c>
      <c r="F16" s="123">
        <f>36.659/1000</f>
        <v>3.6658999999999997E-2</v>
      </c>
      <c r="G16" s="107" t="s">
        <v>145</v>
      </c>
      <c r="H16" s="108"/>
    </row>
    <row r="17" spans="5:8" s="6" customFormat="1" ht="21.75" customHeight="1">
      <c r="E17" s="107" t="s">
        <v>146</v>
      </c>
      <c r="F17" s="124">
        <v>5.6099999999999997E-2</v>
      </c>
      <c r="G17" s="107" t="s">
        <v>90</v>
      </c>
      <c r="H17" s="108"/>
    </row>
    <row r="18" spans="5:8" s="6" customFormat="1" ht="21.75" customHeight="1">
      <c r="E18" s="9"/>
      <c r="F18" s="125"/>
      <c r="G18" s="9"/>
      <c r="H18" s="9"/>
    </row>
    <row r="19" spans="5:8" s="6" customFormat="1" ht="21.75" customHeight="1">
      <c r="E19" s="107" t="s">
        <v>147</v>
      </c>
      <c r="F19" s="126">
        <v>10.694000000000001</v>
      </c>
      <c r="G19" s="107" t="s">
        <v>156</v>
      </c>
      <c r="H19" s="108"/>
    </row>
    <row r="20" spans="5:8" s="6" customFormat="1" ht="21.75" customHeight="1">
      <c r="E20" s="107" t="s">
        <v>148</v>
      </c>
      <c r="F20" s="126">
        <v>1.4550000000000001</v>
      </c>
      <c r="G20" s="107" t="s">
        <v>157</v>
      </c>
      <c r="H20" s="108"/>
    </row>
    <row r="21" spans="5:8" s="6" customFormat="1" ht="21.75" customHeight="1">
      <c r="E21" s="107" t="s">
        <v>149</v>
      </c>
      <c r="F21" s="126">
        <v>1.38</v>
      </c>
      <c r="G21" s="107" t="s">
        <v>157</v>
      </c>
      <c r="H21" s="108"/>
    </row>
    <row r="22" spans="5:8" s="6" customFormat="1" ht="21.75" customHeight="1">
      <c r="E22" s="127" t="s">
        <v>150</v>
      </c>
      <c r="F22" s="128">
        <v>750</v>
      </c>
      <c r="G22" s="107" t="s">
        <v>158</v>
      </c>
      <c r="H22" s="108"/>
    </row>
    <row r="23" spans="5:8" s="6" customFormat="1" ht="21.75" customHeight="1">
      <c r="E23" s="107" t="s">
        <v>151</v>
      </c>
      <c r="F23" s="126">
        <v>1.3680000000000001</v>
      </c>
      <c r="G23" s="107" t="s">
        <v>157</v>
      </c>
      <c r="H23" s="108"/>
    </row>
    <row r="24" spans="5:8" s="6" customFormat="1" ht="21.75" customHeight="1">
      <c r="E24" s="107" t="s">
        <v>152</v>
      </c>
      <c r="F24" s="126">
        <v>1.319</v>
      </c>
      <c r="G24" s="107" t="s">
        <v>157</v>
      </c>
      <c r="H24" s="108"/>
    </row>
    <row r="25" spans="5:8" s="6" customFormat="1" ht="21.75" customHeight="1">
      <c r="E25" s="127" t="s">
        <v>153</v>
      </c>
      <c r="F25" s="128">
        <v>300</v>
      </c>
      <c r="G25" s="107" t="s">
        <v>158</v>
      </c>
      <c r="H25" s="108"/>
    </row>
    <row r="26" spans="5:8" s="6" customFormat="1" ht="21.75" customHeight="1">
      <c r="E26" s="127" t="s">
        <v>154</v>
      </c>
      <c r="F26" s="129">
        <v>32.6</v>
      </c>
      <c r="G26" s="107" t="s">
        <v>158</v>
      </c>
      <c r="H26" s="108"/>
    </row>
    <row r="27" spans="5:8" s="6" customFormat="1" ht="21.75" customHeight="1">
      <c r="E27" s="127" t="s">
        <v>155</v>
      </c>
      <c r="F27" s="130">
        <v>9.6880000000000006</v>
      </c>
      <c r="G27" s="107" t="s">
        <v>156</v>
      </c>
      <c r="H27" s="108"/>
    </row>
  </sheetData>
  <mergeCells count="4">
    <mergeCell ref="C13:E13"/>
    <mergeCell ref="C12:E12"/>
    <mergeCell ref="A2:I2"/>
    <mergeCell ref="A3:I3"/>
  </mergeCells>
  <phoneticPr fontId="2"/>
  <dataValidations disablePrompts="1" count="1">
    <dataValidation type="list" allowBlank="1" showInputMessage="1" showErrorMessage="1" sqref="F9">
      <formula1>植物種別1</formula1>
    </dataValidation>
  </dataValidations>
  <pageMargins left="0.70866141732283472" right="0.70866141732283472" top="0.74803149606299213" bottom="0.74803149606299213" header="0.31496062992125984" footer="0.31496062992125984"/>
  <pageSetup paperSize="9" scale="80" fitToHeight="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PMS(input)</vt:lpstr>
      <vt:lpstr>PMS(input_separate)</vt:lpstr>
      <vt:lpstr>PMS(calc_process)</vt:lpstr>
      <vt:lpstr>'PMS(calc_process)'!Print_Area</vt:lpstr>
      <vt:lpstr>'PMS(input)'!Print_Area</vt:lpstr>
    </vt:vector>
  </TitlesOfParts>
  <Company>三菱UFJリサーチ＆コンサルティング</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secretariat</cp:lastModifiedBy>
  <cp:lastPrinted>2015-04-21T06:54:17Z</cp:lastPrinted>
  <dcterms:created xsi:type="dcterms:W3CDTF">2012-01-13T02:28:29Z</dcterms:created>
  <dcterms:modified xsi:type="dcterms:W3CDTF">2015-04-30T15:30:03Z</dcterms:modified>
</cp:coreProperties>
</file>