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showInkAnnotation="0" defaultThemeVersion="124226"/>
  <mc:AlternateContent xmlns:mc="http://schemas.openxmlformats.org/markup-compatibility/2006">
    <mc:Choice Requires="x15">
      <x15ac:absPath xmlns:x15ac="http://schemas.microsoft.com/office/spreadsheetml/2010/11/ac" url="\\azabu\project\2018\P180330801_二国間クレジット制度の効率的な運用のための検討・実施事業\02_作業\02_各種申請\02_Project\08_ID\ID010(リジェネ)\191220_登録申請\5_upload\"/>
    </mc:Choice>
  </mc:AlternateContent>
  <xr:revisionPtr revIDLastSave="0" documentId="13_ncr:1_{9A9D603F-136A-4C14-89AD-B3233E63F004}" xr6:coauthVersionLast="41" xr6:coauthVersionMax="45" xr10:uidLastSave="{00000000-0000-0000-0000-000000000000}"/>
  <bookViews>
    <workbookView xWindow="-120" yWindow="-120" windowWidth="29040" windowHeight="15990" tabRatio="899" xr2:uid="{00000000-000D-0000-FFFF-FFFF00000000}"/>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_xlnm.Print_Area" localSheetId="2">'MPS(calc_process)'!$A$1:$I$27</definedName>
    <definedName name="_xlnm.Print_Area" localSheetId="0">'MPS(input)'!$A$1:$K$29</definedName>
    <definedName name="_xlnm.Print_Area" localSheetId="1">'MPS(input_separate)'!$A$1:$P$27</definedName>
    <definedName name="_xlnm.Print_Area" localSheetId="6">'MRS(calc_process)'!$A$1:$I$27</definedName>
    <definedName name="_xlnm.Print_Area" localSheetId="4">'MRS(input)'!$A$1:$K$29</definedName>
    <definedName name="_xlnm.Print_Area" localSheetId="3">MSS!$A$1:$C$12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6" i="35" l="1"/>
  <c r="H25" i="35"/>
  <c r="H24" i="35"/>
  <c r="H23" i="35"/>
  <c r="H22" i="35"/>
  <c r="H21" i="35"/>
  <c r="H20" i="35"/>
  <c r="H19" i="35"/>
  <c r="H18" i="35"/>
  <c r="H17" i="35"/>
  <c r="H16" i="35"/>
  <c r="H15" i="35"/>
  <c r="H14" i="35"/>
  <c r="H13" i="35"/>
  <c r="H12" i="35"/>
  <c r="H11" i="35"/>
  <c r="H10" i="35"/>
  <c r="H9" i="35"/>
  <c r="H8" i="35"/>
  <c r="H7" i="35"/>
  <c r="H12" i="32" l="1"/>
  <c r="Q1" i="35"/>
  <c r="K1" i="34"/>
  <c r="Q2" i="35"/>
  <c r="K2" i="34"/>
  <c r="P2" i="32"/>
  <c r="I2" i="31"/>
  <c r="P1" i="32"/>
  <c r="I1" i="31"/>
  <c r="E20" i="34" l="1"/>
  <c r="G18" i="34"/>
  <c r="J16" i="34"/>
  <c r="G16" i="34"/>
  <c r="E18" i="30"/>
  <c r="J13" i="32" s="1"/>
  <c r="J24" i="32" l="1"/>
  <c r="J11" i="32"/>
  <c r="J15" i="32"/>
  <c r="J19" i="32"/>
  <c r="J23" i="32"/>
  <c r="J7" i="32"/>
  <c r="J9" i="32"/>
  <c r="J14" i="32"/>
  <c r="J20" i="32"/>
  <c r="J25" i="32"/>
  <c r="E18" i="34"/>
  <c r="J10" i="32"/>
  <c r="J16" i="32"/>
  <c r="J21" i="32"/>
  <c r="J26" i="32"/>
  <c r="J17" i="32"/>
  <c r="J22" i="32"/>
  <c r="J12" i="32"/>
  <c r="J18" i="32"/>
  <c r="J8" i="32"/>
  <c r="I1" i="36"/>
  <c r="J20" i="34"/>
  <c r="J19" i="34"/>
  <c r="J17" i="34"/>
  <c r="J15" i="34"/>
  <c r="J14" i="34"/>
  <c r="G20" i="34"/>
  <c r="G19" i="34"/>
  <c r="G17" i="34"/>
  <c r="G15" i="34"/>
  <c r="G14" i="34"/>
  <c r="E17" i="34"/>
  <c r="E14" i="34"/>
  <c r="K8" i="35" l="1"/>
  <c r="K12" i="35"/>
  <c r="K16" i="35"/>
  <c r="K20" i="35"/>
  <c r="K24" i="35"/>
  <c r="K13" i="35"/>
  <c r="K18" i="35"/>
  <c r="K23" i="35"/>
  <c r="K9" i="35"/>
  <c r="K14" i="35"/>
  <c r="K19" i="35"/>
  <c r="K25" i="35"/>
  <c r="K15" i="35"/>
  <c r="K26" i="35"/>
  <c r="K17" i="35"/>
  <c r="K7" i="35"/>
  <c r="K10" i="35"/>
  <c r="K21" i="35"/>
  <c r="K11" i="35"/>
  <c r="K22" i="35"/>
  <c r="F16" i="36"/>
  <c r="F26" i="35" s="1"/>
  <c r="H27" i="35"/>
  <c r="J26" i="35"/>
  <c r="I26" i="35"/>
  <c r="P26" i="35" s="1"/>
  <c r="G26" i="35"/>
  <c r="J25" i="35"/>
  <c r="I25" i="35"/>
  <c r="P25" i="35" s="1"/>
  <c r="G25" i="35"/>
  <c r="J24" i="35"/>
  <c r="I24" i="35"/>
  <c r="P24" i="35" s="1"/>
  <c r="G24" i="35"/>
  <c r="J23" i="35"/>
  <c r="I23" i="35"/>
  <c r="P23" i="35" s="1"/>
  <c r="G23" i="35"/>
  <c r="J22" i="35"/>
  <c r="I22" i="35"/>
  <c r="P22" i="35" s="1"/>
  <c r="G22" i="35"/>
  <c r="J21" i="35"/>
  <c r="I21" i="35"/>
  <c r="P21" i="35" s="1"/>
  <c r="G21" i="35"/>
  <c r="J20" i="35"/>
  <c r="I20" i="35"/>
  <c r="P20" i="35" s="1"/>
  <c r="G20" i="35"/>
  <c r="J19" i="35"/>
  <c r="I19" i="35"/>
  <c r="P19" i="35" s="1"/>
  <c r="G19" i="35"/>
  <c r="J18" i="35"/>
  <c r="I18" i="35"/>
  <c r="P18" i="35" s="1"/>
  <c r="G18" i="35"/>
  <c r="J17" i="35"/>
  <c r="I17" i="35"/>
  <c r="P17" i="35" s="1"/>
  <c r="G17" i="35"/>
  <c r="J16" i="35"/>
  <c r="I16" i="35"/>
  <c r="P16" i="35" s="1"/>
  <c r="G16" i="35"/>
  <c r="J15" i="35"/>
  <c r="I15" i="35"/>
  <c r="P15" i="35" s="1"/>
  <c r="G15" i="35"/>
  <c r="J14" i="35"/>
  <c r="I14" i="35"/>
  <c r="P14" i="35" s="1"/>
  <c r="G14" i="35"/>
  <c r="J13" i="35"/>
  <c r="I13" i="35"/>
  <c r="P13" i="35" s="1"/>
  <c r="G13" i="35"/>
  <c r="J12" i="35"/>
  <c r="I12" i="35"/>
  <c r="P12" i="35" s="1"/>
  <c r="G12" i="35"/>
  <c r="J11" i="35"/>
  <c r="I11" i="35"/>
  <c r="P11" i="35" s="1"/>
  <c r="G11" i="35"/>
  <c r="J10" i="35"/>
  <c r="I10" i="35"/>
  <c r="P10" i="35" s="1"/>
  <c r="G10" i="35"/>
  <c r="J9" i="35"/>
  <c r="I9" i="35"/>
  <c r="P9" i="35" s="1"/>
  <c r="G9" i="35"/>
  <c r="J8" i="35"/>
  <c r="I8" i="35"/>
  <c r="P8" i="35" s="1"/>
  <c r="G8" i="35"/>
  <c r="J7" i="35"/>
  <c r="I7" i="35"/>
  <c r="P7" i="35" s="1"/>
  <c r="G7" i="35"/>
  <c r="C1" i="33"/>
  <c r="M26" i="35" l="1"/>
  <c r="L26" i="35"/>
  <c r="O26" i="35"/>
  <c r="P27" i="35"/>
  <c r="G12" i="36" s="1"/>
  <c r="F7" i="35"/>
  <c r="O7" i="35" s="1"/>
  <c r="F9" i="35"/>
  <c r="O9" i="35" s="1"/>
  <c r="F11" i="35"/>
  <c r="F15" i="35"/>
  <c r="F13" i="35"/>
  <c r="F17" i="35"/>
  <c r="O17" i="35" s="1"/>
  <c r="F19" i="35"/>
  <c r="F21" i="35"/>
  <c r="F23" i="35"/>
  <c r="O23" i="35" s="1"/>
  <c r="F25" i="35"/>
  <c r="F8" i="35"/>
  <c r="F10" i="35"/>
  <c r="L10" i="35" s="1"/>
  <c r="F12" i="35"/>
  <c r="O12" i="35" s="1"/>
  <c r="F14" i="35"/>
  <c r="F16" i="35"/>
  <c r="F18" i="35"/>
  <c r="F20" i="35"/>
  <c r="F22" i="35"/>
  <c r="F24" i="35"/>
  <c r="M20" i="35" l="1"/>
  <c r="L20" i="35"/>
  <c r="M12" i="35"/>
  <c r="L12" i="35"/>
  <c r="L23" i="35"/>
  <c r="M23" i="35"/>
  <c r="L13" i="35"/>
  <c r="M13" i="35"/>
  <c r="L7" i="35"/>
  <c r="M7" i="35"/>
  <c r="L18" i="35"/>
  <c r="M18" i="35"/>
  <c r="M10" i="35"/>
  <c r="M21" i="35"/>
  <c r="L21" i="35"/>
  <c r="M15" i="35"/>
  <c r="L15" i="35"/>
  <c r="M24" i="35"/>
  <c r="L24" i="35"/>
  <c r="M16" i="35"/>
  <c r="L16" i="35"/>
  <c r="M8" i="35"/>
  <c r="L8" i="35"/>
  <c r="L19" i="35"/>
  <c r="M19" i="35"/>
  <c r="L11" i="35"/>
  <c r="M11" i="35"/>
  <c r="L22" i="35"/>
  <c r="M22" i="35"/>
  <c r="L14" i="35"/>
  <c r="M14" i="35"/>
  <c r="L25" i="35"/>
  <c r="M25" i="35"/>
  <c r="L17" i="35"/>
  <c r="M17" i="35"/>
  <c r="L9" i="35"/>
  <c r="M9" i="35"/>
  <c r="N26" i="35"/>
  <c r="Q26" i="35" s="1"/>
  <c r="O16" i="35"/>
  <c r="O19" i="35"/>
  <c r="O18" i="35"/>
  <c r="O10" i="35"/>
  <c r="O21" i="35"/>
  <c r="O15" i="35"/>
  <c r="O22" i="35"/>
  <c r="O14" i="35"/>
  <c r="O25" i="35"/>
  <c r="O24" i="35"/>
  <c r="O8" i="35"/>
  <c r="O11" i="35"/>
  <c r="O20" i="35"/>
  <c r="O13" i="35"/>
  <c r="N9" i="35" l="1"/>
  <c r="Q9" i="35" s="1"/>
  <c r="N25" i="35"/>
  <c r="Q25" i="35" s="1"/>
  <c r="N22" i="35"/>
  <c r="N19" i="35"/>
  <c r="Q19" i="35" s="1"/>
  <c r="N7" i="35"/>
  <c r="Q7" i="35" s="1"/>
  <c r="N23" i="35"/>
  <c r="Q23" i="35" s="1"/>
  <c r="Q22" i="35"/>
  <c r="N8" i="35"/>
  <c r="Q8" i="35" s="1"/>
  <c r="N24" i="35"/>
  <c r="Q24" i="35" s="1"/>
  <c r="N21" i="35"/>
  <c r="Q21" i="35" s="1"/>
  <c r="N12" i="35"/>
  <c r="Q12" i="35" s="1"/>
  <c r="N17" i="35"/>
  <c r="Q17" i="35" s="1"/>
  <c r="N14" i="35"/>
  <c r="Q14" i="35" s="1"/>
  <c r="N11" i="35"/>
  <c r="Q11" i="35" s="1"/>
  <c r="N18" i="35"/>
  <c r="Q18" i="35" s="1"/>
  <c r="N13" i="35"/>
  <c r="Q13" i="35" s="1"/>
  <c r="N16" i="35"/>
  <c r="Q16" i="35" s="1"/>
  <c r="N15" i="35"/>
  <c r="Q15" i="35" s="1"/>
  <c r="N10" i="35"/>
  <c r="Q10" i="35" s="1"/>
  <c r="N20" i="35"/>
  <c r="Q20" i="35" s="1"/>
  <c r="O27" i="35"/>
  <c r="G13" i="36" s="1"/>
  <c r="G11" i="36" s="1"/>
  <c r="N27" i="35" l="1"/>
  <c r="G9" i="36" s="1"/>
  <c r="G8" i="36" s="1"/>
  <c r="G6" i="36" s="1"/>
  <c r="D24" i="34" s="1"/>
  <c r="Q27" i="35"/>
  <c r="I8" i="32" l="1"/>
  <c r="I9" i="32"/>
  <c r="I10" i="32"/>
  <c r="I11" i="32"/>
  <c r="I12" i="32"/>
  <c r="I13" i="32"/>
  <c r="I14" i="32"/>
  <c r="I15" i="32"/>
  <c r="I16" i="32"/>
  <c r="I17" i="32"/>
  <c r="I18" i="32"/>
  <c r="I19" i="32"/>
  <c r="I20" i="32"/>
  <c r="I21" i="32"/>
  <c r="I22" i="32"/>
  <c r="I23" i="32"/>
  <c r="I24" i="32"/>
  <c r="I25" i="32"/>
  <c r="I26" i="32"/>
  <c r="I7" i="32"/>
  <c r="F16" i="31"/>
  <c r="E26" i="32" s="1"/>
  <c r="L26" i="32" s="1"/>
  <c r="K26" i="32" l="1"/>
  <c r="E11" i="32"/>
  <c r="L11" i="32" s="1"/>
  <c r="E19" i="32"/>
  <c r="L19" i="32" s="1"/>
  <c r="E7" i="32"/>
  <c r="E14" i="32"/>
  <c r="L14" i="32" s="1"/>
  <c r="E22" i="32"/>
  <c r="L22" i="32" s="1"/>
  <c r="E18" i="32"/>
  <c r="L18" i="32" s="1"/>
  <c r="E12" i="32"/>
  <c r="L12" i="32" s="1"/>
  <c r="E8" i="32"/>
  <c r="L8" i="32" s="1"/>
  <c r="E16" i="32"/>
  <c r="L16" i="32" s="1"/>
  <c r="E23" i="32"/>
  <c r="L23" i="32" s="1"/>
  <c r="E24" i="32"/>
  <c r="L24" i="32" s="1"/>
  <c r="E10" i="32"/>
  <c r="L10" i="32" s="1"/>
  <c r="E15" i="32"/>
  <c r="L15" i="32" s="1"/>
  <c r="E20" i="32"/>
  <c r="L20" i="32" s="1"/>
  <c r="E9" i="32"/>
  <c r="L9" i="32" s="1"/>
  <c r="E13" i="32"/>
  <c r="L13" i="32" s="1"/>
  <c r="E17" i="32"/>
  <c r="L17" i="32" s="1"/>
  <c r="E21" i="32"/>
  <c r="L21" i="32" s="1"/>
  <c r="E25" i="32"/>
  <c r="L25" i="32" s="1"/>
  <c r="F8" i="32"/>
  <c r="F9" i="32"/>
  <c r="F10" i="32"/>
  <c r="F11" i="32"/>
  <c r="F12" i="32"/>
  <c r="F13" i="32"/>
  <c r="F14" i="32"/>
  <c r="F15" i="32"/>
  <c r="F16" i="32"/>
  <c r="F17" i="32"/>
  <c r="N17" i="32" s="1"/>
  <c r="F18" i="32"/>
  <c r="F19" i="32"/>
  <c r="F20" i="32"/>
  <c r="F21" i="32"/>
  <c r="F22" i="32"/>
  <c r="F23" i="32"/>
  <c r="F24" i="32"/>
  <c r="F25" i="32"/>
  <c r="F26" i="32"/>
  <c r="F7" i="32"/>
  <c r="L7" i="32" l="1"/>
  <c r="K7" i="32"/>
  <c r="M7" i="32" s="1"/>
  <c r="N7" i="32"/>
  <c r="N19" i="32"/>
  <c r="M26" i="32"/>
  <c r="K25" i="32"/>
  <c r="M25" i="32" s="1"/>
  <c r="K9" i="32"/>
  <c r="M9" i="32" s="1"/>
  <c r="K24" i="32"/>
  <c r="M24" i="32" s="1"/>
  <c r="K12" i="32"/>
  <c r="M12" i="32" s="1"/>
  <c r="K21" i="32"/>
  <c r="M21" i="32" s="1"/>
  <c r="K20" i="32"/>
  <c r="M20" i="32" s="1"/>
  <c r="K23" i="32"/>
  <c r="M23" i="32" s="1"/>
  <c r="K18" i="32"/>
  <c r="M18" i="32" s="1"/>
  <c r="K19" i="32"/>
  <c r="M19" i="32" s="1"/>
  <c r="K17" i="32"/>
  <c r="M17" i="32" s="1"/>
  <c r="K15" i="32"/>
  <c r="M15" i="32" s="1"/>
  <c r="K16" i="32"/>
  <c r="M16" i="32" s="1"/>
  <c r="K22" i="32"/>
  <c r="M22" i="32" s="1"/>
  <c r="K11" i="32"/>
  <c r="M11" i="32" s="1"/>
  <c r="K13" i="32"/>
  <c r="M13" i="32" s="1"/>
  <c r="K10" i="32"/>
  <c r="M10" i="32" s="1"/>
  <c r="K8" i="32"/>
  <c r="M8" i="32" s="1"/>
  <c r="K14" i="32"/>
  <c r="M14" i="32" s="1"/>
  <c r="N24" i="32"/>
  <c r="N20" i="32"/>
  <c r="N9" i="32"/>
  <c r="N14" i="32"/>
  <c r="N23" i="32"/>
  <c r="M27" i="32" l="1"/>
  <c r="G9" i="31" s="1"/>
  <c r="G8" i="31" s="1"/>
  <c r="N18" i="32"/>
  <c r="N11" i="32"/>
  <c r="N8" i="32"/>
  <c r="N26" i="32"/>
  <c r="N25" i="32"/>
  <c r="N15" i="32"/>
  <c r="N12" i="32"/>
  <c r="N13" i="32"/>
  <c r="N10" i="32"/>
  <c r="N16" i="32"/>
  <c r="N22" i="32"/>
  <c r="N21" i="32"/>
  <c r="N27" i="32" l="1"/>
  <c r="G13" i="31" s="1"/>
  <c r="H8" i="32"/>
  <c r="O8" i="32" s="1"/>
  <c r="P8" i="32" s="1"/>
  <c r="H9" i="32"/>
  <c r="O9" i="32" s="1"/>
  <c r="P9" i="32" s="1"/>
  <c r="H10" i="32"/>
  <c r="O10" i="32" s="1"/>
  <c r="P10" i="32" s="1"/>
  <c r="H11" i="32"/>
  <c r="O11" i="32" s="1"/>
  <c r="P11" i="32" s="1"/>
  <c r="O12" i="32"/>
  <c r="P12" i="32" s="1"/>
  <c r="H13" i="32"/>
  <c r="O13" i="32" s="1"/>
  <c r="P13" i="32" s="1"/>
  <c r="H14" i="32"/>
  <c r="O14" i="32" s="1"/>
  <c r="P14" i="32" s="1"/>
  <c r="H15" i="32"/>
  <c r="O15" i="32" s="1"/>
  <c r="P15" i="32" s="1"/>
  <c r="H16" i="32"/>
  <c r="O16" i="32" s="1"/>
  <c r="P16" i="32" s="1"/>
  <c r="H17" i="32"/>
  <c r="O17" i="32" s="1"/>
  <c r="P17" i="32" s="1"/>
  <c r="H18" i="32"/>
  <c r="O18" i="32" s="1"/>
  <c r="P18" i="32" s="1"/>
  <c r="H19" i="32"/>
  <c r="O19" i="32" s="1"/>
  <c r="P19" i="32" s="1"/>
  <c r="H20" i="32"/>
  <c r="O20" i="32" s="1"/>
  <c r="P20" i="32" s="1"/>
  <c r="H21" i="32"/>
  <c r="O21" i="32" s="1"/>
  <c r="P21" i="32" s="1"/>
  <c r="H22" i="32"/>
  <c r="O22" i="32" s="1"/>
  <c r="P22" i="32" s="1"/>
  <c r="H23" i="32"/>
  <c r="O23" i="32" s="1"/>
  <c r="P23" i="32" s="1"/>
  <c r="H24" i="32"/>
  <c r="O24" i="32" s="1"/>
  <c r="P24" i="32" s="1"/>
  <c r="H25" i="32"/>
  <c r="O25" i="32" s="1"/>
  <c r="P25" i="32" s="1"/>
  <c r="H26" i="32"/>
  <c r="O26" i="32" s="1"/>
  <c r="P26" i="32" s="1"/>
  <c r="H7" i="32"/>
  <c r="O7" i="32" s="1"/>
  <c r="G27" i="32"/>
  <c r="P7" i="32" l="1"/>
  <c r="O27" i="32"/>
  <c r="G12" i="31" s="1"/>
  <c r="G11" i="31" s="1"/>
  <c r="G6" i="31" s="1"/>
  <c r="P27" i="32" l="1"/>
  <c r="B24" i="30" l="1"/>
  <c r="I2" i="36"/>
  <c r="C2" i="33"/>
</calcChain>
</file>

<file path=xl/sharedStrings.xml><?xml version="1.0" encoding="utf-8"?>
<sst xmlns="http://schemas.openxmlformats.org/spreadsheetml/2006/main" count="435" uniqueCount="201">
  <si>
    <t>Parameter</t>
  </si>
  <si>
    <t>day/p</t>
  </si>
  <si>
    <t>W</t>
  </si>
  <si>
    <t>Monitoring Plan Sheet (Input Sheet) [Attachment to Project Design Document]</t>
  </si>
  <si>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</si>
  <si>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</si>
  <si>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</si>
  <si>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</si>
  <si>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</si>
  <si>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</si>
  <si>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</si>
  <si>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</si>
  <si>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</si>
  <si>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</si>
  <si>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</si>
  <si>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</si>
  <si>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</si>
  <si>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</si>
  <si>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</si>
  <si>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</si>
  <si>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</si>
  <si>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</si>
  <si>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</si>
  <si>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</si>
  <si>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(1)</t>
    <phoneticPr fontId="2"/>
  </si>
  <si>
    <t>-</t>
    <phoneticPr fontId="2"/>
  </si>
  <si>
    <t>Option C</t>
    <phoneticPr fontId="2"/>
  </si>
  <si>
    <t>On-site measurements.</t>
    <phoneticPr fontId="2"/>
  </si>
  <si>
    <t>Monthly</t>
    <phoneticPr fontId="2"/>
  </si>
  <si>
    <t>(2)</t>
    <phoneticPr fontId="2"/>
  </si>
  <si>
    <t>days</t>
    <phoneticPr fontId="2"/>
  </si>
  <si>
    <t>Operation record</t>
    <phoneticPr fontId="2"/>
  </si>
  <si>
    <t>Once at the end of this monitoring period</t>
    <phoneticPr fontId="2"/>
  </si>
  <si>
    <t>W</t>
    <phoneticPr fontId="2"/>
  </si>
  <si>
    <t>Specification or nameplate of auxiliary equipments of the project furnace.</t>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</si>
  <si>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</si>
  <si>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</si>
  <si>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</si>
  <si>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</si>
  <si>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</si>
  <si>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</si>
  <si>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r>
      <t xml:space="preserve">Table 1: Parameters to be monitored </t>
    </r>
    <r>
      <rPr>
        <b/>
        <i/>
        <sz val="11"/>
        <color indexed="8"/>
        <rFont val="Arial"/>
        <family val="2"/>
      </rPr>
      <t>ex post</t>
    </r>
    <phoneticPr fontId="2"/>
  </si>
  <si>
    <r>
      <t>FC</t>
    </r>
    <r>
      <rPr>
        <vertAlign val="subscript"/>
        <sz val="11"/>
        <rFont val="Arial"/>
        <family val="2"/>
      </rPr>
      <t>PJ,NG,i,p</t>
    </r>
    <phoneticPr fontId="2"/>
  </si>
  <si>
    <r>
      <t xml:space="preserve">Consumption of natural gas by the project furnace </t>
    </r>
    <r>
      <rPr>
        <i/>
        <sz val="11"/>
        <rFont val="Arial"/>
        <family val="2"/>
      </rPr>
      <t>i</t>
    </r>
    <r>
      <rPr>
        <sz val="11"/>
        <rFont val="Arial"/>
        <family val="2"/>
      </rPr>
      <t xml:space="preserve"> during the period </t>
    </r>
    <r>
      <rPr>
        <i/>
        <sz val="11"/>
        <rFont val="Arial"/>
        <family val="2"/>
      </rPr>
      <t>p</t>
    </r>
    <phoneticPr fontId="2"/>
  </si>
  <si>
    <r>
      <t>Nm</t>
    </r>
    <r>
      <rPr>
        <vertAlign val="superscript"/>
        <sz val="11"/>
        <color indexed="8"/>
        <rFont val="Arial"/>
        <family val="2"/>
      </rPr>
      <t>3</t>
    </r>
    <r>
      <rPr>
        <sz val="11"/>
        <color indexed="8"/>
        <rFont val="Arial"/>
        <family val="2"/>
      </rPr>
      <t>/p</t>
    </r>
    <phoneticPr fontId="2"/>
  </si>
  <si>
    <r>
      <t>D</t>
    </r>
    <r>
      <rPr>
        <vertAlign val="subscript"/>
        <sz val="11"/>
        <color theme="1"/>
        <rFont val="Arial"/>
        <family val="2"/>
      </rPr>
      <t>op,i,p</t>
    </r>
    <phoneticPr fontId="2"/>
  </si>
  <si>
    <r>
      <t xml:space="preserve">Number of operating days of the project furnace </t>
    </r>
    <r>
      <rPr>
        <i/>
        <sz val="11"/>
        <color theme="1"/>
        <rFont val="Arial"/>
        <family val="2"/>
      </rPr>
      <t>i</t>
    </r>
    <r>
      <rPr>
        <sz val="11"/>
        <color theme="1"/>
        <rFont val="Arial"/>
        <family val="2"/>
      </rPr>
      <t xml:space="preserve"> during the period </t>
    </r>
    <r>
      <rPr>
        <i/>
        <sz val="11"/>
        <color theme="1"/>
        <rFont val="Arial"/>
        <family val="2"/>
      </rPr>
      <t>p</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</si>
  <si>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</si>
  <si>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NG</t>
    </r>
    <phoneticPr fontId="2"/>
  </si>
  <si>
    <r>
      <t>CO</t>
    </r>
    <r>
      <rPr>
        <vertAlign val="subscript"/>
        <sz val="11"/>
        <rFont val="Arial"/>
        <family val="2"/>
      </rPr>
      <t>2</t>
    </r>
    <r>
      <rPr>
        <sz val="11"/>
        <rFont val="Arial"/>
        <family val="2"/>
      </rPr>
      <t xml:space="preserve"> emission factor of natural gas</t>
    </r>
    <phoneticPr fontId="2"/>
  </si>
  <si>
    <r>
      <t>tCO</t>
    </r>
    <r>
      <rPr>
        <vertAlign val="subscript"/>
        <sz val="11"/>
        <rFont val="Arial"/>
        <family val="2"/>
      </rPr>
      <t>2</t>
    </r>
    <r>
      <rPr>
        <sz val="11"/>
        <rFont val="Arial"/>
        <family val="2"/>
      </rPr>
      <t>/GJ</t>
    </r>
    <phoneticPr fontId="2"/>
  </si>
  <si>
    <r>
      <t>η</t>
    </r>
    <r>
      <rPr>
        <vertAlign val="subscript"/>
        <sz val="11"/>
        <rFont val="Arial"/>
        <family val="2"/>
      </rPr>
      <t>PJ,i</t>
    </r>
    <phoneticPr fontId="2"/>
  </si>
  <si>
    <r>
      <t xml:space="preserve">Energy efficiency of the project burner of the project furnace </t>
    </r>
    <r>
      <rPr>
        <i/>
        <sz val="11"/>
        <rFont val="Arial"/>
        <family val="2"/>
      </rPr>
      <t>i</t>
    </r>
    <phoneticPr fontId="2"/>
  </si>
  <si>
    <r>
      <t>RC</t>
    </r>
    <r>
      <rPr>
        <vertAlign val="subscript"/>
        <sz val="11"/>
        <rFont val="Arial"/>
        <family val="2"/>
      </rPr>
      <t>CAP,i</t>
    </r>
    <phoneticPr fontId="2"/>
  </si>
  <si>
    <r>
      <t xml:space="preserve">Total maximum rated capacity of auxiliary equipments of the project furnace </t>
    </r>
    <r>
      <rPr>
        <i/>
        <sz val="11"/>
        <rFont val="Arial"/>
        <family val="2"/>
      </rPr>
      <t xml:space="preserve">i </t>
    </r>
    <phoneticPr fontId="2"/>
  </si>
  <si>
    <r>
      <t>EF</t>
    </r>
    <r>
      <rPr>
        <vertAlign val="subscript"/>
        <sz val="11"/>
        <rFont val="Arial"/>
        <family val="2"/>
      </rPr>
      <t>elec</t>
    </r>
    <phoneticPr fontId="2"/>
  </si>
  <si>
    <r>
      <t>CO</t>
    </r>
    <r>
      <rPr>
        <vertAlign val="subscript"/>
        <sz val="11"/>
        <rFont val="Arial"/>
        <family val="2"/>
      </rPr>
      <t>2</t>
    </r>
    <r>
      <rPr>
        <sz val="11"/>
        <rFont val="Arial"/>
        <family val="2"/>
      </rPr>
      <t xml:space="preserve"> emission factor for consumed electricity.
When the project furnace consumes only grid electricity or captive electricity, the project participant applies the CO</t>
    </r>
    <r>
      <rPr>
        <vertAlign val="subscript"/>
        <sz val="11"/>
        <rFont val="Arial"/>
        <family val="2"/>
      </rPr>
      <t>2</t>
    </r>
    <r>
      <rPr>
        <sz val="11"/>
        <rFont val="Arial"/>
        <family val="2"/>
      </rPr>
      <t xml:space="preserve"> emission factor respectively.
When the project furnace may consume both grid electricity and captive electricity, the project participant applies the CO</t>
    </r>
    <r>
      <rPr>
        <vertAlign val="subscript"/>
        <sz val="11"/>
        <rFont val="Arial"/>
        <family val="2"/>
      </rPr>
      <t>2</t>
    </r>
    <r>
      <rPr>
        <sz val="11"/>
        <rFont val="Arial"/>
        <family val="2"/>
      </rPr>
      <t xml:space="preserve"> emission factor with lower value.
[CO</t>
    </r>
    <r>
      <rPr>
        <vertAlign val="subscript"/>
        <sz val="11"/>
        <rFont val="Arial"/>
        <family val="2"/>
      </rPr>
      <t>2</t>
    </r>
    <r>
      <rPr>
        <sz val="11"/>
        <rFont val="Arial"/>
        <family val="2"/>
      </rPr>
      <t xml:space="preserve"> emission factor]
For grid electricity: The most recent value available from the source stated in this table at the time of validation
For captive electricity: 0.8* [tCO</t>
    </r>
    <r>
      <rPr>
        <vertAlign val="subscript"/>
        <sz val="11"/>
        <rFont val="Arial"/>
        <family val="2"/>
      </rPr>
      <t>2</t>
    </r>
    <r>
      <rPr>
        <sz val="11"/>
        <rFont val="Arial"/>
        <family val="2"/>
      </rPr>
      <t>/MWh]
*The most recent value available from CDM approved small scale methodology AMS-I.A at the time of validation is applied.</t>
    </r>
    <phoneticPr fontId="2"/>
  </si>
  <si>
    <r>
      <t>tCO</t>
    </r>
    <r>
      <rPr>
        <vertAlign val="subscript"/>
        <sz val="11"/>
        <rFont val="Arial"/>
        <family val="2"/>
      </rPr>
      <t>2</t>
    </r>
    <r>
      <rPr>
        <sz val="11"/>
        <rFont val="Arial"/>
        <family val="2"/>
      </rPr>
      <t>/MWh</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</si>
  <si>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</si>
  <si>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</si>
  <si>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</si>
  <si>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r>
      <t xml:space="preserve">Parameters to be monitored </t>
    </r>
    <r>
      <rPr>
        <b/>
        <i/>
        <sz val="11"/>
        <color indexed="9"/>
        <rFont val="Arial"/>
        <family val="2"/>
      </rPr>
      <t>ex post</t>
    </r>
    <phoneticPr fontId="10"/>
  </si>
  <si>
    <r>
      <t xml:space="preserve">Project-specific parameters to be fixed </t>
    </r>
    <r>
      <rPr>
        <b/>
        <i/>
        <sz val="11"/>
        <color indexed="9"/>
        <rFont val="Arial"/>
        <family val="2"/>
      </rPr>
      <t>ex ante</t>
    </r>
    <phoneticPr fontId="10"/>
  </si>
  <si>
    <r>
      <rPr>
        <b/>
        <i/>
        <sz val="11"/>
        <color theme="0"/>
        <rFont val="Arial"/>
        <family val="2"/>
      </rPr>
      <t>Ex-ante</t>
    </r>
    <r>
      <rPr>
        <b/>
        <sz val="11"/>
        <color theme="0"/>
        <rFont val="Arial"/>
        <family val="2"/>
      </rPr>
      <t xml:space="preserve"> estimation of emissions</t>
    </r>
    <phoneticPr fontId="10"/>
  </si>
  <si>
    <t>Parameters</t>
    <phoneticPr fontId="10"/>
  </si>
  <si>
    <t>Description of data</t>
    <phoneticPr fontId="10"/>
  </si>
  <si>
    <t>Units</t>
    <phoneticPr fontId="10"/>
  </si>
  <si>
    <t>Estimated values</t>
    <phoneticPr fontId="10"/>
  </si>
  <si>
    <t>Monitoring Plan Sheet (Calculation Process Sheet) [Attachment to Project Design Document]</t>
    <phoneticPr fontId="2"/>
  </si>
  <si>
    <t>1. Calculations for emission reductions</t>
    <phoneticPr fontId="2"/>
  </si>
  <si>
    <t>Fuel type</t>
    <phoneticPr fontId="2"/>
  </si>
  <si>
    <t>Value</t>
    <phoneticPr fontId="2"/>
  </si>
  <si>
    <r>
      <t xml:space="preserve">Emission reductions during the period </t>
    </r>
    <r>
      <rPr>
        <i/>
        <sz val="10"/>
        <color indexed="8"/>
        <rFont val="Arial"/>
        <family val="2"/>
      </rPr>
      <t>p</t>
    </r>
    <phoneticPr fontId="2"/>
  </si>
  <si>
    <r>
      <t>tCO</t>
    </r>
    <r>
      <rPr>
        <vertAlign val="subscript"/>
        <sz val="10"/>
        <color indexed="8"/>
        <rFont val="Arial"/>
        <family val="2"/>
      </rPr>
      <t>2</t>
    </r>
    <r>
      <rPr>
        <sz val="10"/>
        <color indexed="8"/>
        <rFont val="Arial"/>
        <family val="2"/>
      </rPr>
      <t>/p</t>
    </r>
    <phoneticPr fontId="2"/>
  </si>
  <si>
    <r>
      <t>ER</t>
    </r>
    <r>
      <rPr>
        <vertAlign val="subscript"/>
        <sz val="10"/>
        <color indexed="8"/>
        <rFont val="Arial"/>
        <family val="2"/>
      </rPr>
      <t>p</t>
    </r>
    <phoneticPr fontId="2"/>
  </si>
  <si>
    <t>2. Calculations for reference emissions</t>
    <phoneticPr fontId="2"/>
  </si>
  <si>
    <r>
      <t xml:space="preserve">Reference emissions during the period </t>
    </r>
    <r>
      <rPr>
        <i/>
        <sz val="10"/>
        <color indexed="8"/>
        <rFont val="Arial"/>
        <family val="2"/>
      </rPr>
      <t>p</t>
    </r>
    <phoneticPr fontId="2"/>
  </si>
  <si>
    <r>
      <t>RE</t>
    </r>
    <r>
      <rPr>
        <vertAlign val="subscript"/>
        <sz val="10"/>
        <color indexed="8"/>
        <rFont val="Arial"/>
        <family val="2"/>
      </rPr>
      <t>p</t>
    </r>
    <phoneticPr fontId="2"/>
  </si>
  <si>
    <r>
      <t xml:space="preserve">Reference emissions during the period </t>
    </r>
    <r>
      <rPr>
        <i/>
        <sz val="10"/>
        <color indexed="8"/>
        <rFont val="Arial"/>
        <family val="2"/>
      </rPr>
      <t>p</t>
    </r>
    <r>
      <rPr>
        <sz val="10"/>
        <color indexed="8"/>
        <rFont val="Arial"/>
        <family val="2"/>
      </rPr>
      <t xml:space="preserve"> (from fossil fuel)</t>
    </r>
    <phoneticPr fontId="2"/>
  </si>
  <si>
    <t>3. Calculations of the project emissions</t>
    <phoneticPr fontId="2"/>
  </si>
  <si>
    <r>
      <t xml:space="preserve">Project emissions during the period </t>
    </r>
    <r>
      <rPr>
        <i/>
        <sz val="10"/>
        <color indexed="8"/>
        <rFont val="Arial"/>
        <family val="2"/>
      </rPr>
      <t>p</t>
    </r>
    <phoneticPr fontId="2"/>
  </si>
  <si>
    <r>
      <t xml:space="preserve">Project emissions during the period </t>
    </r>
    <r>
      <rPr>
        <i/>
        <sz val="10"/>
        <color indexed="8"/>
        <rFont val="Arial"/>
        <family val="2"/>
      </rPr>
      <t>p</t>
    </r>
    <r>
      <rPr>
        <sz val="10"/>
        <color indexed="8"/>
        <rFont val="Arial"/>
        <family val="2"/>
      </rPr>
      <t xml:space="preserve"> (from electricity)</t>
    </r>
    <phoneticPr fontId="2"/>
  </si>
  <si>
    <r>
      <t>PE</t>
    </r>
    <r>
      <rPr>
        <vertAlign val="subscript"/>
        <sz val="10"/>
        <color indexed="8"/>
        <rFont val="Arial"/>
        <family val="2"/>
      </rPr>
      <t>elec,p</t>
    </r>
    <phoneticPr fontId="2"/>
  </si>
  <si>
    <r>
      <t xml:space="preserve">Project emissions during the period </t>
    </r>
    <r>
      <rPr>
        <i/>
        <sz val="10"/>
        <color indexed="8"/>
        <rFont val="Arial"/>
        <family val="2"/>
      </rPr>
      <t>p</t>
    </r>
    <r>
      <rPr>
        <sz val="10"/>
        <color indexed="8"/>
        <rFont val="Arial"/>
        <family val="2"/>
      </rPr>
      <t xml:space="preserve"> (from fossil fuel)</t>
    </r>
    <phoneticPr fontId="2"/>
  </si>
  <si>
    <r>
      <t>PE</t>
    </r>
    <r>
      <rPr>
        <vertAlign val="subscript"/>
        <sz val="10"/>
        <rFont val="Arial"/>
        <family val="2"/>
      </rPr>
      <t>NG</t>
    </r>
    <r>
      <rPr>
        <vertAlign val="subscript"/>
        <sz val="10"/>
        <rFont val="ＭＳ Ｐゴシック"/>
        <family val="3"/>
        <charset val="128"/>
      </rPr>
      <t>,p</t>
    </r>
    <phoneticPr fontId="2"/>
  </si>
  <si>
    <t>[List of Default Values]</t>
    <phoneticPr fontId="2"/>
  </si>
  <si>
    <t>Net calorific value of natural gas</t>
    <phoneticPr fontId="2"/>
  </si>
  <si>
    <r>
      <t>GJ/Nm</t>
    </r>
    <r>
      <rPr>
        <vertAlign val="superscript"/>
        <sz val="10"/>
        <rFont val="Arial"/>
        <family val="2"/>
      </rPr>
      <t>3</t>
    </r>
    <phoneticPr fontId="2"/>
  </si>
  <si>
    <r>
      <t>CO</t>
    </r>
    <r>
      <rPr>
        <vertAlign val="subscript"/>
        <sz val="10"/>
        <rFont val="Arial"/>
        <family val="2"/>
      </rPr>
      <t>2</t>
    </r>
    <r>
      <rPr>
        <sz val="10"/>
        <rFont val="Arial"/>
        <family val="2"/>
      </rPr>
      <t xml:space="preserve"> emission factor of natural gas (IPCC)</t>
    </r>
    <phoneticPr fontId="2"/>
  </si>
  <si>
    <r>
      <t>tCO</t>
    </r>
    <r>
      <rPr>
        <vertAlign val="subscript"/>
        <sz val="10"/>
        <rFont val="Arial"/>
        <family val="2"/>
      </rPr>
      <t>2</t>
    </r>
    <r>
      <rPr>
        <sz val="10"/>
        <rFont val="Arial"/>
        <family val="2"/>
      </rPr>
      <t>/GJ</t>
    </r>
    <phoneticPr fontId="2"/>
  </si>
  <si>
    <r>
      <t>Gw</t>
    </r>
    <r>
      <rPr>
        <vertAlign val="subscript"/>
        <sz val="10"/>
        <rFont val="Arial"/>
        <family val="2"/>
      </rPr>
      <t>NG</t>
    </r>
    <phoneticPr fontId="2"/>
  </si>
  <si>
    <r>
      <t>Nm</t>
    </r>
    <r>
      <rPr>
        <vertAlign val="superscript"/>
        <sz val="10"/>
        <rFont val="Arial"/>
        <family val="2"/>
      </rPr>
      <t>3</t>
    </r>
    <r>
      <rPr>
        <sz val="10"/>
        <rFont val="Arial"/>
        <family val="2"/>
      </rPr>
      <t>/Nm</t>
    </r>
    <r>
      <rPr>
        <vertAlign val="superscript"/>
        <sz val="10"/>
        <rFont val="Arial"/>
        <family val="2"/>
      </rPr>
      <t>3</t>
    </r>
    <phoneticPr fontId="2"/>
  </si>
  <si>
    <r>
      <t>C</t>
    </r>
    <r>
      <rPr>
        <vertAlign val="subscript"/>
        <sz val="10"/>
        <rFont val="Arial"/>
        <family val="2"/>
      </rPr>
      <t>1,p</t>
    </r>
    <phoneticPr fontId="2"/>
  </si>
  <si>
    <r>
      <t>kJ/Nm</t>
    </r>
    <r>
      <rPr>
        <vertAlign val="superscript"/>
        <sz val="10"/>
        <rFont val="Arial"/>
        <family val="2"/>
      </rPr>
      <t>3</t>
    </r>
    <r>
      <rPr>
        <sz val="10"/>
        <rFont val="ＭＳ Ｐゴシック"/>
        <family val="3"/>
        <charset val="128"/>
      </rPr>
      <t>･</t>
    </r>
    <r>
      <rPr>
        <sz val="10"/>
        <rFont val="Arial"/>
        <family val="2"/>
      </rPr>
      <t>degree Celsius</t>
    </r>
    <phoneticPr fontId="2"/>
  </si>
  <si>
    <r>
      <t>C</t>
    </r>
    <r>
      <rPr>
        <vertAlign val="subscript"/>
        <sz val="10"/>
        <rFont val="Arial"/>
        <family val="2"/>
      </rPr>
      <t>2,p</t>
    </r>
    <phoneticPr fontId="2"/>
  </si>
  <si>
    <t>degree Celsius</t>
    <phoneticPr fontId="2"/>
  </si>
  <si>
    <r>
      <t>T</t>
    </r>
    <r>
      <rPr>
        <vertAlign val="subscript"/>
        <sz val="10"/>
        <rFont val="Arial"/>
        <family val="2"/>
      </rPr>
      <t>2</t>
    </r>
    <phoneticPr fontId="2"/>
  </si>
  <si>
    <r>
      <t>A</t>
    </r>
    <r>
      <rPr>
        <vertAlign val="subscript"/>
        <sz val="10"/>
        <rFont val="Arial"/>
        <family val="2"/>
      </rPr>
      <t>0,NG</t>
    </r>
    <phoneticPr fontId="2"/>
  </si>
  <si>
    <t>Furnace i</t>
    <phoneticPr fontId="2"/>
  </si>
  <si>
    <r>
      <t>FC</t>
    </r>
    <r>
      <rPr>
        <b/>
        <vertAlign val="subscript"/>
        <sz val="11"/>
        <rFont val="Arial"/>
        <family val="2"/>
      </rPr>
      <t>PJ,NG,i,p</t>
    </r>
    <phoneticPr fontId="2"/>
  </si>
  <si>
    <r>
      <t>D</t>
    </r>
    <r>
      <rPr>
        <b/>
        <vertAlign val="subscript"/>
        <sz val="11"/>
        <rFont val="Arial"/>
        <family val="2"/>
      </rPr>
      <t>OP,i,p</t>
    </r>
    <phoneticPr fontId="2"/>
  </si>
  <si>
    <r>
      <t>NCV</t>
    </r>
    <r>
      <rPr>
        <b/>
        <vertAlign val="subscript"/>
        <sz val="11"/>
        <rFont val="Arial"/>
        <family val="2"/>
      </rPr>
      <t>NG</t>
    </r>
    <phoneticPr fontId="2"/>
  </si>
  <si>
    <r>
      <t>EF</t>
    </r>
    <r>
      <rPr>
        <b/>
        <vertAlign val="subscript"/>
        <sz val="11"/>
        <rFont val="Arial"/>
        <family val="2"/>
      </rPr>
      <t>NG</t>
    </r>
    <phoneticPr fontId="2"/>
  </si>
  <si>
    <r>
      <t>RC</t>
    </r>
    <r>
      <rPr>
        <b/>
        <vertAlign val="subscript"/>
        <sz val="11"/>
        <rFont val="Arial"/>
        <family val="2"/>
      </rPr>
      <t>CAP,i</t>
    </r>
    <phoneticPr fontId="2"/>
  </si>
  <si>
    <r>
      <t>EF</t>
    </r>
    <r>
      <rPr>
        <b/>
        <vertAlign val="subscript"/>
        <sz val="11"/>
        <rFont val="Arial"/>
        <family val="2"/>
      </rPr>
      <t>elec</t>
    </r>
    <phoneticPr fontId="2"/>
  </si>
  <si>
    <r>
      <t>m</t>
    </r>
    <r>
      <rPr>
        <b/>
        <vertAlign val="subscript"/>
        <sz val="11"/>
        <rFont val="Arial"/>
        <family val="2"/>
      </rPr>
      <t>p</t>
    </r>
    <phoneticPr fontId="10"/>
  </si>
  <si>
    <r>
      <t>η</t>
    </r>
    <r>
      <rPr>
        <b/>
        <vertAlign val="subscript"/>
        <sz val="11"/>
        <rFont val="Arial"/>
        <family val="2"/>
      </rPr>
      <t>PJ,i</t>
    </r>
    <phoneticPr fontId="10"/>
  </si>
  <si>
    <r>
      <t>RE</t>
    </r>
    <r>
      <rPr>
        <b/>
        <vertAlign val="subscript"/>
        <sz val="11"/>
        <rFont val="Arial"/>
        <family val="2"/>
      </rPr>
      <t>i,p</t>
    </r>
    <phoneticPr fontId="2"/>
  </si>
  <si>
    <r>
      <t>PE</t>
    </r>
    <r>
      <rPr>
        <b/>
        <vertAlign val="subscript"/>
        <sz val="11"/>
        <rFont val="Arial"/>
        <family val="2"/>
      </rPr>
      <t>NG,i,p</t>
    </r>
    <phoneticPr fontId="10"/>
  </si>
  <si>
    <r>
      <t>PE</t>
    </r>
    <r>
      <rPr>
        <b/>
        <vertAlign val="subscript"/>
        <sz val="11"/>
        <rFont val="Arial"/>
        <family val="2"/>
      </rPr>
      <t>elec,i,p</t>
    </r>
    <phoneticPr fontId="2"/>
  </si>
  <si>
    <r>
      <t>ER</t>
    </r>
    <r>
      <rPr>
        <b/>
        <vertAlign val="subscript"/>
        <sz val="11"/>
        <rFont val="Arial"/>
        <family val="2"/>
      </rPr>
      <t>i,p</t>
    </r>
    <phoneticPr fontId="2"/>
  </si>
  <si>
    <t>Project
furnace 
No.</t>
    <phoneticPr fontId="10"/>
  </si>
  <si>
    <r>
      <t>Consumption of 
natural gas by 
the project furnace</t>
    </r>
    <r>
      <rPr>
        <i/>
        <sz val="11"/>
        <rFont val="Arial"/>
        <family val="2"/>
      </rPr>
      <t xml:space="preserve"> i </t>
    </r>
    <r>
      <rPr>
        <sz val="11"/>
        <rFont val="Arial"/>
        <family val="2"/>
      </rPr>
      <t xml:space="preserve">during the period </t>
    </r>
    <r>
      <rPr>
        <i/>
        <sz val="11"/>
        <rFont val="Arial"/>
        <family val="2"/>
      </rPr>
      <t>p</t>
    </r>
    <phoneticPr fontId="10"/>
  </si>
  <si>
    <r>
      <t>Number of 
operating days of 
the project furnace</t>
    </r>
    <r>
      <rPr>
        <i/>
        <sz val="11"/>
        <rFont val="Arial"/>
        <family val="2"/>
      </rPr>
      <t xml:space="preserve"> i </t>
    </r>
    <r>
      <rPr>
        <sz val="11"/>
        <rFont val="Arial"/>
        <family val="2"/>
      </rPr>
      <t xml:space="preserve">during the period </t>
    </r>
    <r>
      <rPr>
        <i/>
        <sz val="11"/>
        <rFont val="Arial"/>
        <family val="2"/>
      </rPr>
      <t>p</t>
    </r>
    <phoneticPr fontId="10"/>
  </si>
  <si>
    <t>Net calorific value 
of natural gas</t>
    <phoneticPr fontId="10"/>
  </si>
  <si>
    <r>
      <t>CO</t>
    </r>
    <r>
      <rPr>
        <vertAlign val="subscript"/>
        <sz val="11"/>
        <rFont val="Arial"/>
        <family val="2"/>
      </rPr>
      <t>2</t>
    </r>
    <r>
      <rPr>
        <sz val="11"/>
        <rFont val="Arial"/>
        <family val="2"/>
      </rPr>
      <t xml:space="preserve"> emission factor of natural gas</t>
    </r>
    <phoneticPr fontId="10"/>
  </si>
  <si>
    <r>
      <t>Total maximum rated capacity of auxiliary equipments of the project furnace</t>
    </r>
    <r>
      <rPr>
        <i/>
        <sz val="11"/>
        <rFont val="Arial"/>
        <family val="2"/>
      </rPr>
      <t xml:space="preserve"> i </t>
    </r>
    <phoneticPr fontId="10"/>
  </si>
  <si>
    <r>
      <t>CO</t>
    </r>
    <r>
      <rPr>
        <vertAlign val="subscript"/>
        <sz val="11"/>
        <rFont val="Arial"/>
        <family val="2"/>
      </rPr>
      <t>2</t>
    </r>
    <r>
      <rPr>
        <sz val="11"/>
        <rFont val="Arial"/>
        <family val="2"/>
      </rPr>
      <t xml:space="preserve"> emission factor for consumed electricity</t>
    </r>
    <phoneticPr fontId="10"/>
  </si>
  <si>
    <r>
      <t xml:space="preserve">Energy efficiency of the project burner of the project furnace </t>
    </r>
    <r>
      <rPr>
        <i/>
        <sz val="11"/>
        <rFont val="Arial"/>
        <family val="2"/>
      </rPr>
      <t>i</t>
    </r>
    <phoneticPr fontId="10"/>
  </si>
  <si>
    <r>
      <t>Reference emissions by 
the project furnace</t>
    </r>
    <r>
      <rPr>
        <i/>
        <sz val="11"/>
        <rFont val="Arial"/>
        <family val="2"/>
      </rPr>
      <t xml:space="preserve"> i </t>
    </r>
    <r>
      <rPr>
        <sz val="11"/>
        <rFont val="Arial"/>
        <family val="2"/>
      </rPr>
      <t xml:space="preserve">during the period </t>
    </r>
    <r>
      <rPr>
        <i/>
        <sz val="11"/>
        <rFont val="Arial"/>
        <family val="2"/>
      </rPr>
      <t>p</t>
    </r>
    <phoneticPr fontId="10"/>
  </si>
  <si>
    <r>
      <t>Project emissions from natural gas consumption by the project furnace</t>
    </r>
    <r>
      <rPr>
        <i/>
        <sz val="11"/>
        <rFont val="Arial"/>
        <family val="2"/>
      </rPr>
      <t xml:space="preserve"> i </t>
    </r>
    <r>
      <rPr>
        <sz val="11"/>
        <rFont val="Arial"/>
        <family val="2"/>
      </rPr>
      <t xml:space="preserve">during the period </t>
    </r>
    <r>
      <rPr>
        <i/>
        <sz val="11"/>
        <rFont val="Arial"/>
        <family val="2"/>
      </rPr>
      <t>p</t>
    </r>
    <phoneticPr fontId="10"/>
  </si>
  <si>
    <r>
      <t>Project emissions from electricity consumption by the project furnace</t>
    </r>
    <r>
      <rPr>
        <i/>
        <sz val="11"/>
        <rFont val="Arial"/>
        <family val="2"/>
      </rPr>
      <t xml:space="preserve"> i </t>
    </r>
    <r>
      <rPr>
        <sz val="11"/>
        <rFont val="Arial"/>
        <family val="2"/>
      </rPr>
      <t xml:space="preserve">during the period </t>
    </r>
    <r>
      <rPr>
        <i/>
        <sz val="11"/>
        <rFont val="Arial"/>
        <family val="2"/>
      </rPr>
      <t>p</t>
    </r>
    <phoneticPr fontId="10"/>
  </si>
  <si>
    <r>
      <t>Emissions reductions by 
the project furnace</t>
    </r>
    <r>
      <rPr>
        <i/>
        <sz val="11"/>
        <rFont val="Arial"/>
        <family val="2"/>
      </rPr>
      <t xml:space="preserve"> i </t>
    </r>
    <r>
      <rPr>
        <sz val="11"/>
        <rFont val="Arial"/>
        <family val="2"/>
      </rPr>
      <t xml:space="preserve">during the period </t>
    </r>
    <r>
      <rPr>
        <i/>
        <sz val="11"/>
        <rFont val="Arial"/>
        <family val="2"/>
      </rPr>
      <t>p</t>
    </r>
    <phoneticPr fontId="10"/>
  </si>
  <si>
    <t>-</t>
    <phoneticPr fontId="10"/>
  </si>
  <si>
    <r>
      <t>Nm</t>
    </r>
    <r>
      <rPr>
        <vertAlign val="superscript"/>
        <sz val="11"/>
        <rFont val="Arial"/>
        <family val="2"/>
      </rPr>
      <t>3</t>
    </r>
    <r>
      <rPr>
        <sz val="11"/>
        <rFont val="Arial"/>
        <family val="2"/>
      </rPr>
      <t>/p</t>
    </r>
    <phoneticPr fontId="10"/>
  </si>
  <si>
    <r>
      <t>GJ/Nm</t>
    </r>
    <r>
      <rPr>
        <vertAlign val="superscript"/>
        <sz val="11"/>
        <rFont val="Arial"/>
        <family val="2"/>
      </rPr>
      <t>3</t>
    </r>
    <phoneticPr fontId="10"/>
  </si>
  <si>
    <r>
      <t>tCO</t>
    </r>
    <r>
      <rPr>
        <vertAlign val="subscript"/>
        <sz val="11"/>
        <rFont val="Arial"/>
        <family val="2"/>
      </rPr>
      <t>2</t>
    </r>
    <r>
      <rPr>
        <sz val="11"/>
        <rFont val="Arial"/>
        <family val="2"/>
      </rPr>
      <t>/GJ</t>
    </r>
    <phoneticPr fontId="10"/>
  </si>
  <si>
    <r>
      <t>tCO</t>
    </r>
    <r>
      <rPr>
        <vertAlign val="subscript"/>
        <sz val="11"/>
        <rFont val="Arial"/>
        <family val="2"/>
      </rPr>
      <t>2</t>
    </r>
    <r>
      <rPr>
        <sz val="11"/>
        <rFont val="Arial"/>
        <family val="2"/>
      </rPr>
      <t>/MWh</t>
    </r>
    <phoneticPr fontId="10"/>
  </si>
  <si>
    <r>
      <t>tCO</t>
    </r>
    <r>
      <rPr>
        <vertAlign val="subscript"/>
        <sz val="11"/>
        <rFont val="Arial"/>
        <family val="2"/>
      </rPr>
      <t>2</t>
    </r>
    <r>
      <rPr>
        <sz val="11"/>
        <rFont val="Arial"/>
        <family val="2"/>
      </rPr>
      <t>/p</t>
    </r>
    <phoneticPr fontId="10"/>
  </si>
  <si>
    <t>Total</t>
    <phoneticPr fontId="10"/>
  </si>
  <si>
    <t>Electricity</t>
    <phoneticPr fontId="2"/>
  </si>
  <si>
    <t>Monitoring Structure Sheet [Attachment to Project Design Document]</t>
    <phoneticPr fontId="2"/>
  </si>
  <si>
    <t>Responsible personnel</t>
  </si>
  <si>
    <t>Role</t>
    <phoneticPr fontId="2"/>
  </si>
  <si>
    <t>Monitoring Report Sheet (Input Sheet) [For Verification]</t>
  </si>
  <si>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</si>
  <si>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</si>
  <si>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</si>
  <si>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Parameters monitored </t>
    </r>
    <r>
      <rPr>
        <b/>
        <i/>
        <sz val="11"/>
        <color indexed="9"/>
        <rFont val="Arial"/>
        <family val="2"/>
      </rPr>
      <t>ex post</t>
    </r>
    <phoneticPr fontId="10"/>
  </si>
  <si>
    <r>
      <t xml:space="preserve">Project-specific parameters fixed </t>
    </r>
    <r>
      <rPr>
        <b/>
        <i/>
        <sz val="11"/>
        <color indexed="9"/>
        <rFont val="Arial"/>
        <family val="2"/>
      </rPr>
      <t>ex ante</t>
    </r>
    <phoneticPr fontId="10"/>
  </si>
  <si>
    <r>
      <rPr>
        <b/>
        <i/>
        <sz val="11"/>
        <color theme="0"/>
        <rFont val="Arial"/>
        <family val="2"/>
      </rPr>
      <t>Ex-post</t>
    </r>
    <r>
      <rPr>
        <b/>
        <sz val="11"/>
        <color theme="0"/>
        <rFont val="Arial"/>
        <family val="2"/>
      </rPr>
      <t xml:space="preserve"> calculation of emissions</t>
    </r>
    <phoneticPr fontId="10"/>
  </si>
  <si>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</si>
  <si>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Monitored Values</t>
    <phoneticPr fontId="2"/>
  </si>
  <si>
    <t>Monitored values</t>
    <phoneticPr fontId="10"/>
  </si>
  <si>
    <t>Monitoring period</t>
    <phoneticPr fontId="10"/>
  </si>
  <si>
    <t>-</t>
    <phoneticPr fontId="10"/>
  </si>
  <si>
    <t>Monitoring Period</t>
    <phoneticPr fontId="37"/>
  </si>
  <si>
    <r>
      <t>η</t>
    </r>
    <r>
      <rPr>
        <vertAlign val="subscript"/>
        <sz val="11"/>
        <color theme="1"/>
        <rFont val="Arial"/>
        <family val="2"/>
      </rPr>
      <t>RE,i</t>
    </r>
    <phoneticPr fontId="2"/>
  </si>
  <si>
    <r>
      <t xml:space="preserve">Energy efficiency of the reference burner of the reference furnace </t>
    </r>
    <r>
      <rPr>
        <i/>
        <sz val="11"/>
        <color theme="1"/>
        <rFont val="Arial"/>
        <family val="2"/>
      </rPr>
      <t>i</t>
    </r>
    <phoneticPr fontId="2"/>
  </si>
  <si>
    <t>-</t>
    <phoneticPr fontId="2"/>
  </si>
  <si>
    <r>
      <t>m</t>
    </r>
    <r>
      <rPr>
        <vertAlign val="subscript"/>
        <sz val="11"/>
        <color theme="1"/>
        <rFont val="Arial"/>
        <family val="2"/>
      </rPr>
      <t>p</t>
    </r>
    <phoneticPr fontId="2"/>
  </si>
  <si>
    <t>Air ratio for the project burner</t>
    <phoneticPr fontId="2"/>
  </si>
  <si>
    <t>The recommended operational value in the manual of the project burner.</t>
    <phoneticPr fontId="2"/>
  </si>
  <si>
    <r>
      <t>m</t>
    </r>
    <r>
      <rPr>
        <vertAlign val="subscript"/>
        <sz val="11"/>
        <color theme="1"/>
        <rFont val="Arial"/>
        <family val="2"/>
      </rPr>
      <t>r</t>
    </r>
    <phoneticPr fontId="2"/>
  </si>
  <si>
    <t>Air ratio for the reference burner</t>
    <phoneticPr fontId="2"/>
  </si>
  <si>
    <r>
      <t>The same value as air ratio for the project burner (m</t>
    </r>
    <r>
      <rPr>
        <vertAlign val="subscript"/>
        <sz val="11"/>
        <color theme="1"/>
        <rFont val="Arial"/>
        <family val="2"/>
      </rPr>
      <t>p</t>
    </r>
    <r>
      <rPr>
        <sz val="11"/>
        <color theme="1"/>
        <rFont val="Arial"/>
        <family val="2"/>
      </rPr>
      <t>) is applied.
It is sourced from the recommended operational value in the manual of the project burner.</t>
    </r>
    <phoneticPr fontId="2"/>
  </si>
  <si>
    <t>Air ratio for the project burner</t>
    <phoneticPr fontId="10"/>
  </si>
  <si>
    <r>
      <t>Air ratio for the reference burner: 
the same value as air ratio for the project burner (m</t>
    </r>
    <r>
      <rPr>
        <vertAlign val="subscript"/>
        <sz val="11"/>
        <color theme="1"/>
        <rFont val="Arial"/>
        <family val="2"/>
      </rPr>
      <t>p</t>
    </r>
    <r>
      <rPr>
        <sz val="11"/>
        <color theme="1"/>
        <rFont val="Arial"/>
        <family val="2"/>
      </rPr>
      <t>) applied.</t>
    </r>
    <phoneticPr fontId="10"/>
  </si>
  <si>
    <r>
      <t>m</t>
    </r>
    <r>
      <rPr>
        <b/>
        <vertAlign val="subscript"/>
        <sz val="11"/>
        <color theme="1"/>
        <rFont val="Arial"/>
        <family val="2"/>
      </rPr>
      <t>r</t>
    </r>
    <phoneticPr fontId="10"/>
  </si>
  <si>
    <r>
      <t>η</t>
    </r>
    <r>
      <rPr>
        <b/>
        <vertAlign val="subscript"/>
        <sz val="11"/>
        <color theme="1"/>
        <rFont val="Arial"/>
        <family val="2"/>
      </rPr>
      <t>RE,i</t>
    </r>
    <phoneticPr fontId="10"/>
  </si>
  <si>
    <r>
      <t xml:space="preserve">Energy efficiency of the reference burner of the project furnace </t>
    </r>
    <r>
      <rPr>
        <i/>
        <sz val="11"/>
        <color theme="1"/>
        <rFont val="Arial"/>
        <family val="2"/>
      </rPr>
      <t>i</t>
    </r>
    <phoneticPr fontId="10"/>
  </si>
  <si>
    <t>-</t>
    <phoneticPr fontId="10"/>
  </si>
  <si>
    <t>-</t>
    <phoneticPr fontId="10"/>
  </si>
  <si>
    <r>
      <t>kJ/Nm</t>
    </r>
    <r>
      <rPr>
        <vertAlign val="superscript"/>
        <sz val="10"/>
        <color theme="1"/>
        <rFont val="Arial"/>
        <family val="2"/>
      </rPr>
      <t>3</t>
    </r>
    <r>
      <rPr>
        <sz val="10"/>
        <color theme="1"/>
        <rFont val="ＭＳ Ｐゴシック"/>
        <family val="3"/>
        <charset val="128"/>
      </rPr>
      <t>･</t>
    </r>
    <r>
      <rPr>
        <sz val="10"/>
        <color theme="1"/>
        <rFont val="Arial"/>
        <family val="2"/>
      </rPr>
      <t>degree Celsius</t>
    </r>
    <phoneticPr fontId="2"/>
  </si>
  <si>
    <r>
      <t>Air ratio for the reference burner: 
the same value as air ratio for the project burner (m</t>
    </r>
    <r>
      <rPr>
        <vertAlign val="subscript"/>
        <sz val="11"/>
        <color theme="1"/>
        <rFont val="Arial"/>
        <family val="2"/>
      </rPr>
      <t>p</t>
    </r>
    <r>
      <rPr>
        <sz val="11"/>
        <color theme="1"/>
        <rFont val="Arial"/>
        <family val="2"/>
      </rPr>
      <t>) applied.</t>
    </r>
    <phoneticPr fontId="10"/>
  </si>
  <si>
    <r>
      <t>C</t>
    </r>
    <r>
      <rPr>
        <vertAlign val="subscript"/>
        <sz val="10"/>
        <color theme="1"/>
        <rFont val="Arial"/>
        <family val="2"/>
      </rPr>
      <t>1,r</t>
    </r>
    <phoneticPr fontId="2"/>
  </si>
  <si>
    <r>
      <t>C</t>
    </r>
    <r>
      <rPr>
        <vertAlign val="subscript"/>
        <sz val="10"/>
        <color theme="1"/>
        <rFont val="Arial"/>
        <family val="2"/>
      </rPr>
      <t>2,r</t>
    </r>
    <phoneticPr fontId="2"/>
  </si>
  <si>
    <r>
      <t>T</t>
    </r>
    <r>
      <rPr>
        <vertAlign val="subscript"/>
        <sz val="10"/>
        <color theme="1"/>
        <rFont val="Arial"/>
        <family val="2"/>
      </rPr>
      <t>1,p</t>
    </r>
    <phoneticPr fontId="2"/>
  </si>
  <si>
    <r>
      <t>T</t>
    </r>
    <r>
      <rPr>
        <vertAlign val="subscript"/>
        <sz val="10"/>
        <color theme="1"/>
        <rFont val="Arial"/>
        <family val="2"/>
      </rPr>
      <t>1,r</t>
    </r>
    <phoneticPr fontId="2"/>
  </si>
  <si>
    <r>
      <t>T</t>
    </r>
    <r>
      <rPr>
        <vertAlign val="subscript"/>
        <sz val="10"/>
        <color theme="1"/>
        <rFont val="Arial"/>
        <family val="2"/>
      </rPr>
      <t>2</t>
    </r>
    <phoneticPr fontId="2"/>
  </si>
  <si>
    <r>
      <t>A</t>
    </r>
    <r>
      <rPr>
        <vertAlign val="subscript"/>
        <sz val="10"/>
        <color theme="1"/>
        <rFont val="Arial"/>
        <family val="2"/>
      </rPr>
      <t>0,NG</t>
    </r>
    <phoneticPr fontId="2"/>
  </si>
  <si>
    <r>
      <t>Nm</t>
    </r>
    <r>
      <rPr>
        <vertAlign val="superscript"/>
        <sz val="10"/>
        <color theme="1"/>
        <rFont val="Arial"/>
        <family val="2"/>
      </rPr>
      <t>3</t>
    </r>
    <r>
      <rPr>
        <sz val="10"/>
        <color theme="1"/>
        <rFont val="Arial"/>
        <family val="2"/>
      </rPr>
      <t>/Nm</t>
    </r>
    <r>
      <rPr>
        <vertAlign val="superscript"/>
        <sz val="10"/>
        <color theme="1"/>
        <rFont val="Arial"/>
        <family val="2"/>
      </rPr>
      <t>3</t>
    </r>
    <phoneticPr fontId="2"/>
  </si>
  <si>
    <r>
      <t>C</t>
    </r>
    <r>
      <rPr>
        <vertAlign val="subscript"/>
        <sz val="10"/>
        <color theme="1"/>
        <rFont val="Arial"/>
        <family val="2"/>
      </rPr>
      <t>1,r</t>
    </r>
    <phoneticPr fontId="2"/>
  </si>
  <si>
    <r>
      <t>C</t>
    </r>
    <r>
      <rPr>
        <vertAlign val="subscript"/>
        <sz val="10"/>
        <color theme="1"/>
        <rFont val="Arial"/>
        <family val="2"/>
      </rPr>
      <t>2,r</t>
    </r>
    <phoneticPr fontId="2"/>
  </si>
  <si>
    <r>
      <t>T</t>
    </r>
    <r>
      <rPr>
        <vertAlign val="subscript"/>
        <sz val="10"/>
        <color theme="1"/>
        <rFont val="Arial"/>
        <family val="2"/>
      </rPr>
      <t>1,p</t>
    </r>
    <phoneticPr fontId="2"/>
  </si>
  <si>
    <r>
      <t>T</t>
    </r>
    <r>
      <rPr>
        <vertAlign val="subscript"/>
        <sz val="10"/>
        <color theme="1"/>
        <rFont val="Arial"/>
        <family val="2"/>
      </rPr>
      <t>1,r</t>
    </r>
    <phoneticPr fontId="2"/>
  </si>
  <si>
    <r>
      <t xml:space="preserve">Country specific data or </t>
    </r>
    <r>
      <rPr>
        <i/>
        <sz val="11"/>
        <rFont val="Arial"/>
        <family val="2"/>
      </rPr>
      <t>2006 IPCC Guidelines for National Greenhouse Gas Inventories</t>
    </r>
    <r>
      <rPr>
        <sz val="11"/>
        <rFont val="Arial"/>
        <family val="2"/>
      </rPr>
      <t>, Volume 2, Table 1.4.</t>
    </r>
    <phoneticPr fontId="2"/>
  </si>
  <si>
    <t>Input on "MPS(input_separate)"</t>
    <phoneticPr fontId="2"/>
  </si>
  <si>
    <t>Natural Gas</t>
    <phoneticPr fontId="2"/>
  </si>
  <si>
    <t>Natural Gas</t>
    <phoneticPr fontId="2"/>
  </si>
  <si>
    <t>The project-specific value is calculated by the equation in explanatory note 2 using the recommended operational value of air ratio in the manual of the project burner.</t>
    <phoneticPr fontId="2"/>
  </si>
  <si>
    <t>The project-specific value is calculated by the equation in explanatory note 1 using the recommended operational value of air ratio in the manual of the project burner.</t>
    <phoneticPr fontId="2"/>
  </si>
  <si>
    <t>Automatically calculated on "MPS(input_separate)"</t>
    <phoneticPr fontId="2"/>
  </si>
  <si>
    <t>Input on "MPS
(input_separate)"</t>
    <phoneticPr fontId="2"/>
  </si>
  <si>
    <t>Once at the end of this monitoring period</t>
    <phoneticPr fontId="2"/>
  </si>
  <si>
    <t>Input on "MRS
(input_separate)"</t>
    <phoneticPr fontId="2"/>
  </si>
  <si>
    <t>Monitoring Spreadsheet: JCM_ID_AM009_ver03.0</t>
    <phoneticPr fontId="2"/>
  </si>
  <si>
    <t>Data is measured by a flow meter. The flow meter is replaced or calibrated according to JIS B 7556 or the manufacturer's recommendation, unless a type approval, manufacturer's specification, or certification issued by an entity accredited under relevant international/national standards for the flow meter has been prepared by the time of installation.</t>
    <phoneticPr fontId="2"/>
  </si>
  <si>
    <t>Responsible for project planning, implementation, monitoring results and reporting.</t>
    <phoneticPr fontId="10"/>
  </si>
  <si>
    <t>Appointed to be in charge of approving the archived data after being checked and corrected when necessary.</t>
    <phoneticPr fontId="10"/>
  </si>
  <si>
    <t>General Manager,
Hamamatsu Machinery Department,
Toyotsu Machinery Corporation</t>
    <phoneticPr fontId="10"/>
  </si>
  <si>
    <t>Group Leader,
Hamamatsu Machinery Group 2,
Toyotsu Machinery Corporation</t>
    <phoneticPr fontId="10"/>
  </si>
  <si>
    <t>Maintenance Division Manager,
PT. Yamaha Motor Parts Manufacturing Indonesia</t>
    <phoneticPr fontId="10"/>
  </si>
  <si>
    <t>Operators,
PT. Yamaha Motor Parts Manufacturing Indonesia</t>
    <phoneticPr fontId="10"/>
  </si>
  <si>
    <t>Appointed to be in charge of checking the archived data.</t>
    <phoneticPr fontId="10"/>
  </si>
  <si>
    <r>
      <t>[EF</t>
    </r>
    <r>
      <rPr>
        <vertAlign val="subscript"/>
        <sz val="11"/>
        <rFont val="Arial"/>
        <family val="2"/>
      </rPr>
      <t>grid</t>
    </r>
    <r>
      <rPr>
        <sz val="11"/>
        <rFont val="Arial"/>
        <family val="2"/>
      </rPr>
      <t>]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[EF</t>
    </r>
    <r>
      <rPr>
        <vertAlign val="subscript"/>
        <sz val="11"/>
        <rFont val="Arial"/>
        <family val="2"/>
      </rPr>
      <t>captive</t>
    </r>
    <r>
      <rPr>
        <sz val="11"/>
        <rFont val="Arial"/>
        <family val="2"/>
      </rPr>
      <t xml:space="preserve">]
CDM approved small scale methodology AMS-I.A
</t>
    </r>
    <phoneticPr fontId="2"/>
  </si>
  <si>
    <t xml:space="preserve"> - Consumption of natural gas is measured and recorded manually by gas flow meters with manufacture's specification with ±5% accuracy level which is required as the instrument error in Joint Crediting Mechanism Guidelines for Developing Project Design Document and Monitoring Report.
 - Recording data and checking recorded data is carried out in accordance with the monitoring manual.</t>
    <phoneticPr fontId="2"/>
  </si>
  <si>
    <t>This value for each furnace is counted by hourly number of opereted record for each furnace according to the factory. Maintenance Division Manager checks and confirms operation record once a month.</t>
    <phoneticPr fontId="2"/>
  </si>
  <si>
    <r>
      <t>For this project, the project furnaces consume mainly grid electricity and  consume partly captive one.  According to aproved methodology, when the project furnace may consume both grid electricity and captive electricity, the CO2 emission factor of electricity is applied to lower value.  
The latest value of grid emisssion factor for Jamali in Indnesia (Conbined Margin) is 0.877tCO2/MWh as follows;</t>
    </r>
    <r>
      <rPr>
        <strike/>
        <sz val="10"/>
        <color theme="1"/>
        <rFont val="Arial"/>
        <family val="2"/>
      </rPr>
      <t xml:space="preserve">
</t>
    </r>
    <r>
      <rPr>
        <sz val="10"/>
        <color theme="1"/>
        <rFont val="Arial"/>
        <family val="2"/>
      </rPr>
      <t>http://jcm.ekon.go.id/en/index.php/content/Mzg%253D/emission_factor
On the other hand, the emission factor of cavtive power is 0.8 tCO2/MWh shown in the aproved methodology. According to the methodology, if the project furnace may consume both grid electricity and captive electricity, the project participant applies the CO2 emission factor with lower value. So,</t>
    </r>
    <r>
      <rPr>
        <strike/>
        <sz val="10"/>
        <color theme="1"/>
        <rFont val="Arial"/>
        <family val="2"/>
      </rPr>
      <t xml:space="preserve"> </t>
    </r>
    <r>
      <rPr>
        <sz val="10"/>
        <color theme="1"/>
        <rFont val="Arial"/>
        <family val="2"/>
      </rPr>
      <t>0.8tCO2/MWh is applied to this project.</t>
    </r>
    <phoneticPr fontId="2"/>
  </si>
  <si>
    <t>Appointed to be in charge of monitoring procedure (data collection keeping and archiving monitored data electronically for two years after the final issuance of credits), including monitoring equipments and calibrations, and training of monitoring personnel.</t>
    <phoneticPr fontId="10"/>
  </si>
  <si>
    <t>Reference number: ID010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</si>
</sst>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0000_ "/>
    <numFmt numFmtId="177" formatCode="#,##0.00_ "/>
    <numFmt numFmtId="178" formatCode="0.000_ "/>
    <numFmt numFmtId="179" formatCode="#,##0.0_ ;[Red]\-#,##0.0\ "/>
    <numFmt numFmtId="180" formatCode="0.00_ "/>
    <numFmt numFmtId="181" formatCode="0.000000_ "/>
    <numFmt numFmtId="182" formatCode="#,##0_ ;[Red]\-#,##0\ "/>
    <numFmt numFmtId="183" formatCode="#,##0_);[Red]\(#,##0\)"/>
    <numFmt numFmtId="184" formatCode="#,##0.000000_ ;[Red]\-#,##0.000000\ "/>
    <numFmt numFmtId="185" formatCode="#,##0_ "/>
    <numFmt numFmtId="186" formatCode="#,##0.0_);[Red]\(#,##0.0\)"/>
    <numFmt numFmtId="187" formatCode="#,##0.000_ ;[Red]\-#,##0.000\ "/>
    <numFmt numFmtId="188" formatCode="#,##0.00_ ;[Red]\-#,##0.00\ "/>
    <numFmt numFmtId="189" formatCode="#,##0.000_ "/>
  </numFmts>
  <fonts count="44"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6"/>
      <name val="ＭＳ Ｐゴシック"/>
      <family val="3"/>
      <charset val="128"/>
      <scheme val="minor"/>
    </font>
    <font>
      <b/>
      <i/>
      <sz val="11"/>
      <color indexed="9"/>
      <name val="Arial"/>
      <family val="2"/>
    </font>
    <font>
      <sz val="11"/>
      <color theme="1"/>
      <name val="Arial"/>
      <family val="2"/>
    </font>
    <font>
      <vertAlign val="subscript"/>
      <sz val="11"/>
      <color theme="1"/>
      <name val="Arial"/>
      <family val="2"/>
    </font>
    <font>
      <b/>
      <sz val="11"/>
      <color theme="1"/>
      <name val="Arial"/>
      <family val="2"/>
    </font>
    <font>
      <sz val="11"/>
      <color theme="0"/>
      <name val="Arial"/>
      <family val="2"/>
    </font>
    <font>
      <b/>
      <sz val="11"/>
      <color theme="0"/>
      <name val="Arial"/>
      <family val="2"/>
    </font>
    <font>
      <b/>
      <i/>
      <sz val="11"/>
      <color theme="0"/>
      <name val="Arial"/>
      <family val="2"/>
    </font>
    <font>
      <b/>
      <i/>
      <sz val="11"/>
      <name val="Arial"/>
      <family val="2"/>
    </font>
    <font>
      <b/>
      <sz val="11"/>
      <name val="Arial"/>
      <family val="2"/>
    </font>
    <font>
      <b/>
      <vertAlign val="subscript"/>
      <sz val="11"/>
      <name val="Arial"/>
      <family val="2"/>
    </font>
    <font>
      <vertAlign val="subscript"/>
      <sz val="11"/>
      <name val="Arial"/>
      <family val="2"/>
    </font>
    <font>
      <i/>
      <sz val="11"/>
      <name val="Arial"/>
      <family val="2"/>
    </font>
    <font>
      <b/>
      <i/>
      <sz val="11"/>
      <color indexed="8"/>
      <name val="Arial"/>
      <family val="2"/>
    </font>
    <font>
      <vertAlign val="superscript"/>
      <sz val="11"/>
      <color indexed="8"/>
      <name val="Arial"/>
      <family val="2"/>
    </font>
    <font>
      <i/>
      <sz val="11"/>
      <color theme="1"/>
      <name val="Arial"/>
      <family val="2"/>
    </font>
    <font>
      <b/>
      <vertAlign val="subscript"/>
      <sz val="11"/>
      <color indexed="8"/>
      <name val="Arial"/>
      <family val="2"/>
    </font>
    <font>
      <b/>
      <vertAlign val="subscript"/>
      <sz val="11"/>
      <color indexed="9"/>
      <name val="Arial"/>
      <family val="2"/>
    </font>
    <font>
      <b/>
      <sz val="10"/>
      <color indexed="9"/>
      <name val="Arial"/>
      <family val="2"/>
    </font>
    <font>
      <i/>
      <sz val="10"/>
      <color indexed="8"/>
      <name val="Arial"/>
      <family val="2"/>
    </font>
    <font>
      <vertAlign val="subscript"/>
      <sz val="10"/>
      <color indexed="8"/>
      <name val="Arial"/>
      <family val="2"/>
    </font>
    <font>
      <sz val="10"/>
      <name val="Arial"/>
      <family val="2"/>
    </font>
    <font>
      <vertAlign val="subscript"/>
      <sz val="10"/>
      <name val="Arial"/>
      <family val="2"/>
    </font>
    <font>
      <vertAlign val="subscript"/>
      <sz val="10"/>
      <name val="ＭＳ Ｐゴシック"/>
      <family val="3"/>
      <charset val="128"/>
    </font>
    <font>
      <vertAlign val="superscript"/>
      <sz val="10"/>
      <name val="Arial"/>
      <family val="2"/>
    </font>
    <font>
      <sz val="10"/>
      <name val="ＭＳ Ｐゴシック"/>
      <family val="3"/>
      <charset val="128"/>
    </font>
    <font>
      <vertAlign val="superscript"/>
      <sz val="11"/>
      <name val="Arial"/>
      <family val="2"/>
    </font>
    <font>
      <sz val="6"/>
      <name val="ＭＳ Ｐゴシック"/>
      <family val="2"/>
      <charset val="128"/>
      <scheme val="minor"/>
    </font>
    <font>
      <b/>
      <vertAlign val="subscript"/>
      <sz val="11"/>
      <color theme="1"/>
      <name val="Arial"/>
      <family val="2"/>
    </font>
    <font>
      <sz val="10"/>
      <color theme="1"/>
      <name val="Arial"/>
      <family val="2"/>
    </font>
    <font>
      <vertAlign val="superscript"/>
      <sz val="10"/>
      <color theme="1"/>
      <name val="Arial"/>
      <family val="2"/>
    </font>
    <font>
      <sz val="10"/>
      <color theme="1"/>
      <name val="ＭＳ Ｐゴシック"/>
      <family val="3"/>
      <charset val="128"/>
    </font>
    <font>
      <vertAlign val="subscript"/>
      <sz val="10"/>
      <color theme="1"/>
      <name val="Arial"/>
      <family val="2"/>
    </font>
    <font>
      <strike/>
      <sz val="10"/>
      <color theme="1"/>
      <name val="Arial"/>
      <family val="2"/>
    </font>
  </fonts>
  <fills count="9">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7" tint="0.79998168889431442"/>
        <bgColor indexed="64"/>
      </patternFill>
    </fill>
  </fills>
  <borders count="19">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style="thin">
        <color theme="1" tint="0.34998626667073579"/>
      </left>
      <right style="thin">
        <color indexed="23"/>
      </right>
      <top style="thin">
        <color theme="1" tint="0.34998626667073579"/>
      </top>
      <bottom style="thin">
        <color theme="1" tint="0.34998626667073579"/>
      </bottom>
      <diagonal/>
    </border>
    <border>
      <left style="thin">
        <color indexed="23"/>
      </left>
      <right style="thin">
        <color indexed="23"/>
      </right>
      <top style="thin">
        <color theme="1" tint="0.34998626667073579"/>
      </top>
      <bottom style="thin">
        <color theme="1" tint="0.34998626667073579"/>
      </bottom>
      <diagonal/>
    </border>
    <border>
      <left style="thin">
        <color indexed="23"/>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
      <left style="thin">
        <color theme="1" tint="0.34998626667073579"/>
      </left>
      <right/>
      <top style="thin">
        <color theme="1" tint="0.34998626667073579"/>
      </top>
      <bottom style="thin">
        <color theme="1" tint="0.34998626667073579"/>
      </bottom>
      <diagonal/>
    </border>
    <border>
      <left/>
      <right style="medium">
        <color rgb="FFFF0000"/>
      </right>
      <top style="thin">
        <color theme="1" tint="0.34998626667073579"/>
      </top>
      <bottom style="thin">
        <color theme="1" tint="0.34998626667073579"/>
      </bottom>
      <diagonal/>
    </border>
    <border>
      <left style="thin">
        <color theme="1" tint="0.34998626667073579"/>
      </left>
      <right/>
      <top style="thin">
        <color theme="1" tint="0.34998626667073579"/>
      </top>
      <bottom style="medium">
        <color rgb="FFFF0000"/>
      </bottom>
      <diagonal/>
    </border>
    <border>
      <left/>
      <right style="thin">
        <color theme="1" tint="0.34998626667073579"/>
      </right>
      <top style="thin">
        <color theme="1" tint="0.34998626667073579"/>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thin">
        <color theme="1" tint="0.34998626667073579"/>
      </top>
      <bottom style="thin">
        <color theme="1" tint="0.34998626667073579"/>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6">
    <xf numFmtId="0" fontId="0" fillId="0" borderId="0" xfId="0">
      <alignment vertical="center"/>
    </xf>
    <xf numFmtId="0" fontId="7" fillId="0" borderId="0" xfId="0" applyFont="1">
      <alignment vertical="center"/>
    </xf>
    <xf numFmtId="0" fontId="3" fillId="0" borderId="0" xfId="0" applyFont="1" applyBorder="1">
      <alignment vertical="center"/>
    </xf>
    <xf numFmtId="0" fontId="7" fillId="0" borderId="0" xfId="0" applyFont="1" applyFill="1" applyBorder="1">
      <alignment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12" fillId="0" borderId="0" xfId="0" applyFont="1">
      <alignment vertical="center"/>
    </xf>
    <xf numFmtId="0" fontId="14" fillId="0" borderId="0" xfId="0" applyFont="1">
      <alignment vertical="center"/>
    </xf>
    <xf numFmtId="0" fontId="3" fillId="0" borderId="0" xfId="0" applyFont="1">
      <alignment vertical="center"/>
    </xf>
    <xf numFmtId="0" fontId="3" fillId="0" borderId="0" xfId="0" applyFont="1" applyAlignment="1">
      <alignment horizontal="right" vertical="center"/>
    </xf>
    <xf numFmtId="0" fontId="9" fillId="3" borderId="0" xfId="0" applyFont="1" applyFill="1" applyAlignment="1">
      <alignment vertical="center"/>
    </xf>
    <xf numFmtId="0" fontId="8" fillId="0" borderId="0" xfId="0" applyFont="1">
      <alignment vertical="center"/>
    </xf>
    <xf numFmtId="0" fontId="6" fillId="3" borderId="0" xfId="0" applyFont="1" applyFill="1" applyAlignment="1">
      <alignment vertical="center"/>
    </xf>
    <xf numFmtId="0" fontId="6" fillId="3" borderId="0" xfId="0" applyFont="1" applyFill="1" applyAlignment="1">
      <alignment horizontal="right" vertical="center"/>
    </xf>
    <xf numFmtId="179" fontId="8" fillId="5" borderId="1" xfId="1" applyNumberFormat="1" applyFont="1" applyFill="1" applyBorder="1" applyAlignment="1">
      <alignment horizontal="right" vertical="center" wrapText="1"/>
    </xf>
    <xf numFmtId="0" fontId="14" fillId="4" borderId="1" xfId="0" applyFont="1" applyFill="1" applyBorder="1">
      <alignment vertical="center"/>
    </xf>
    <xf numFmtId="0" fontId="15" fillId="4" borderId="1" xfId="0" applyFont="1" applyFill="1" applyBorder="1" applyAlignment="1">
      <alignment vertical="center" wrapText="1"/>
    </xf>
    <xf numFmtId="0" fontId="18" fillId="5" borderId="1" xfId="0" applyFont="1" applyFill="1" applyBorder="1">
      <alignment vertical="center"/>
    </xf>
    <xf numFmtId="0" fontId="19" fillId="5" borderId="1" xfId="0" applyFont="1" applyFill="1" applyBorder="1" applyAlignment="1">
      <alignment horizontal="left" vertical="center"/>
    </xf>
    <xf numFmtId="0" fontId="8" fillId="5" borderId="1" xfId="0" applyFont="1" applyFill="1" applyBorder="1" applyAlignment="1">
      <alignment vertical="center" wrapText="1"/>
    </xf>
    <xf numFmtId="0" fontId="12" fillId="5" borderId="1" xfId="0" applyFont="1" applyFill="1" applyBorder="1" applyAlignment="1">
      <alignment vertical="center" wrapText="1"/>
    </xf>
    <xf numFmtId="0" fontId="15" fillId="4" borderId="1" xfId="0" applyFont="1" applyFill="1" applyBorder="1" applyAlignment="1">
      <alignment vertical="center" wrapText="1"/>
    </xf>
    <xf numFmtId="0" fontId="12" fillId="5" borderId="1" xfId="0" applyFont="1" applyFill="1" applyBorder="1">
      <alignment vertical="center"/>
    </xf>
    <xf numFmtId="0" fontId="6" fillId="4" borderId="1" xfId="0" applyFont="1" applyFill="1" applyBorder="1" applyAlignment="1">
      <alignment horizontal="center" vertical="center"/>
    </xf>
    <xf numFmtId="0" fontId="3" fillId="5" borderId="1" xfId="0" applyFont="1" applyFill="1" applyBorder="1">
      <alignment vertical="center"/>
    </xf>
    <xf numFmtId="0" fontId="8" fillId="5" borderId="1" xfId="0" applyFont="1" applyFill="1" applyBorder="1" applyAlignment="1">
      <alignment vertical="center" wrapText="1"/>
    </xf>
    <xf numFmtId="0" fontId="6" fillId="4" borderId="1" xfId="0" applyFont="1" applyFill="1" applyBorder="1" applyAlignment="1">
      <alignment horizontal="center" vertical="center" wrapText="1"/>
    </xf>
    <xf numFmtId="49" fontId="3" fillId="5" borderId="1" xfId="0" applyNumberFormat="1" applyFont="1" applyFill="1" applyBorder="1" applyAlignment="1">
      <alignment horizontal="center" vertical="center"/>
    </xf>
    <xf numFmtId="0" fontId="8" fillId="5" borderId="1" xfId="0" applyFont="1" applyFill="1" applyBorder="1">
      <alignment vertical="center"/>
    </xf>
    <xf numFmtId="0" fontId="3" fillId="0" borderId="1" xfId="0" applyFont="1" applyFill="1" applyBorder="1">
      <alignment vertical="center"/>
    </xf>
    <xf numFmtId="0" fontId="8" fillId="5" borderId="1" xfId="0" applyFont="1" applyFill="1" applyBorder="1" applyAlignment="1">
      <alignment vertical="center" wrapText="1" shrinkToFit="1"/>
    </xf>
    <xf numFmtId="0" fontId="6" fillId="4" borderId="1" xfId="0" applyFont="1" applyFill="1" applyBorder="1" applyAlignment="1">
      <alignment horizontal="center" vertical="center" wrapText="1"/>
    </xf>
    <xf numFmtId="0" fontId="8" fillId="5" borderId="1" xfId="0" applyFont="1" applyFill="1" applyBorder="1" applyAlignment="1">
      <alignment horizontal="left" vertical="center" wrapText="1"/>
    </xf>
    <xf numFmtId="0" fontId="3" fillId="5" borderId="2" xfId="0" applyFont="1" applyFill="1" applyBorder="1">
      <alignment vertical="center"/>
    </xf>
    <xf numFmtId="0" fontId="4" fillId="0" borderId="0" xfId="0" applyFo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28" fillId="4" borderId="3" xfId="0" applyFont="1" applyFill="1" applyBorder="1">
      <alignment vertical="center"/>
    </xf>
    <xf numFmtId="0" fontId="4" fillId="4" borderId="1" xfId="0" applyFont="1" applyFill="1" applyBorder="1">
      <alignment vertical="center"/>
    </xf>
    <xf numFmtId="0" fontId="28" fillId="4" borderId="1" xfId="0" applyFont="1" applyFill="1" applyBorder="1">
      <alignment vertical="center"/>
    </xf>
    <xf numFmtId="0" fontId="28" fillId="4" borderId="1" xfId="0" applyFont="1" applyFill="1" applyBorder="1" applyAlignment="1">
      <alignment horizontal="center" vertical="center"/>
    </xf>
    <xf numFmtId="0" fontId="28" fillId="4" borderId="3" xfId="0" applyFont="1" applyFill="1" applyBorder="1" applyAlignment="1">
      <alignment horizontal="center" vertical="center"/>
    </xf>
    <xf numFmtId="0" fontId="28" fillId="4" borderId="1" xfId="0" applyFont="1" applyFill="1" applyBorder="1" applyAlignment="1">
      <alignment horizontal="center" vertical="center" shrinkToFit="1"/>
    </xf>
    <xf numFmtId="0" fontId="4" fillId="4" borderId="9" xfId="0" applyFont="1" applyFill="1" applyBorder="1">
      <alignment vertical="center"/>
    </xf>
    <xf numFmtId="0" fontId="4" fillId="6" borderId="1" xfId="0" applyFont="1" applyFill="1" applyBorder="1">
      <alignment vertical="center"/>
    </xf>
    <xf numFmtId="0" fontId="4" fillId="0" borderId="12" xfId="0" applyFont="1" applyBorder="1">
      <alignment vertical="center"/>
    </xf>
    <xf numFmtId="179" fontId="4" fillId="0" borderId="11" xfId="1" applyNumberFormat="1" applyFont="1" applyBorder="1">
      <alignment vertical="center"/>
    </xf>
    <xf numFmtId="0" fontId="4" fillId="0" borderId="2" xfId="0" applyFont="1" applyBorder="1">
      <alignment vertical="center"/>
    </xf>
    <xf numFmtId="0" fontId="4" fillId="0" borderId="1" xfId="0" applyFont="1" applyFill="1" applyBorder="1" applyAlignment="1">
      <alignment horizontal="center" vertical="center"/>
    </xf>
    <xf numFmtId="0" fontId="28" fillId="4" borderId="10" xfId="0" applyFont="1" applyFill="1" applyBorder="1">
      <alignment vertical="center"/>
    </xf>
    <xf numFmtId="0" fontId="4" fillId="4" borderId="10" xfId="0" applyFont="1" applyFill="1" applyBorder="1">
      <alignment vertical="center"/>
    </xf>
    <xf numFmtId="0" fontId="4" fillId="6" borderId="3" xfId="0" applyFont="1" applyFill="1" applyBorder="1">
      <alignment vertical="center"/>
    </xf>
    <xf numFmtId="0" fontId="4" fillId="0" borderId="1" xfId="0" applyFont="1" applyBorder="1" applyAlignment="1">
      <alignment horizontal="center" vertical="center"/>
    </xf>
    <xf numFmtId="0" fontId="4" fillId="6" borderId="9" xfId="0" applyFont="1" applyFill="1" applyBorder="1">
      <alignment vertical="center"/>
    </xf>
    <xf numFmtId="0" fontId="4" fillId="5" borderId="1" xfId="0" applyFont="1" applyFill="1" applyBorder="1">
      <alignment vertical="center"/>
    </xf>
    <xf numFmtId="179" fontId="4" fillId="0" borderId="9" xfId="1" applyNumberFormat="1" applyFont="1" applyFill="1" applyBorder="1">
      <alignment vertical="center"/>
    </xf>
    <xf numFmtId="0" fontId="4" fillId="0" borderId="1" xfId="0" applyFont="1" applyBorder="1">
      <alignment vertical="center"/>
    </xf>
    <xf numFmtId="40" fontId="28" fillId="4" borderId="3" xfId="1" applyNumberFormat="1" applyFont="1" applyFill="1" applyBorder="1">
      <alignment vertical="center"/>
    </xf>
    <xf numFmtId="0" fontId="4" fillId="0" borderId="12" xfId="0" applyFont="1" applyBorder="1" applyAlignment="1">
      <alignment horizontal="left" vertical="center"/>
    </xf>
    <xf numFmtId="0" fontId="4" fillId="6" borderId="10" xfId="0" applyFont="1" applyFill="1" applyBorder="1">
      <alignment vertical="center"/>
    </xf>
    <xf numFmtId="179" fontId="31" fillId="0" borderId="1" xfId="1" applyNumberFormat="1" applyFont="1" applyFill="1" applyBorder="1">
      <alignment vertical="center"/>
    </xf>
    <xf numFmtId="0" fontId="31" fillId="0" borderId="1" xfId="0" applyFont="1" applyBorder="1" applyAlignment="1">
      <alignment horizontal="center" vertical="center"/>
    </xf>
    <xf numFmtId="0" fontId="31" fillId="0" borderId="0" xfId="0" applyFont="1" applyFill="1" applyBorder="1" applyAlignment="1">
      <alignment horizontal="left" vertical="center"/>
    </xf>
    <xf numFmtId="40" fontId="31" fillId="0" borderId="0" xfId="1" applyNumberFormat="1" applyFont="1" applyFill="1" applyBorder="1">
      <alignment vertical="center"/>
    </xf>
    <xf numFmtId="0" fontId="31" fillId="0" borderId="0" xfId="0" applyFont="1" applyFill="1" applyBorder="1">
      <alignment vertical="center"/>
    </xf>
    <xf numFmtId="0" fontId="4" fillId="0" borderId="0" xfId="0" applyFont="1" applyBorder="1">
      <alignment vertical="center"/>
    </xf>
    <xf numFmtId="0" fontId="31" fillId="7" borderId="1" xfId="0" applyFont="1" applyFill="1" applyBorder="1">
      <alignment vertical="center"/>
    </xf>
    <xf numFmtId="181" fontId="31" fillId="7" borderId="1" xfId="0" applyNumberFormat="1" applyFont="1" applyFill="1" applyBorder="1">
      <alignment vertical="center"/>
    </xf>
    <xf numFmtId="0" fontId="31" fillId="7" borderId="12" xfId="0" applyFont="1" applyFill="1" applyBorder="1">
      <alignment vertical="center"/>
    </xf>
    <xf numFmtId="0" fontId="31" fillId="7" borderId="2" xfId="0" applyFont="1" applyFill="1" applyBorder="1">
      <alignment vertical="center"/>
    </xf>
    <xf numFmtId="176" fontId="31" fillId="7" borderId="1" xfId="0" applyNumberFormat="1" applyFont="1" applyFill="1" applyBorder="1">
      <alignment vertical="center"/>
    </xf>
    <xf numFmtId="176" fontId="31" fillId="0" borderId="0" xfId="0" applyNumberFormat="1" applyFont="1" applyFill="1" applyBorder="1">
      <alignment vertical="center"/>
    </xf>
    <xf numFmtId="178" fontId="31" fillId="7" borderId="1" xfId="0" applyNumberFormat="1" applyFont="1" applyFill="1" applyBorder="1">
      <alignment vertical="center"/>
    </xf>
    <xf numFmtId="0" fontId="6" fillId="3" borderId="0" xfId="0" applyFont="1" applyFill="1" applyAlignment="1">
      <alignment vertical="center"/>
    </xf>
    <xf numFmtId="187" fontId="31" fillId="7" borderId="1" xfId="1" applyNumberFormat="1" applyFont="1" applyFill="1" applyBorder="1">
      <alignment vertical="center"/>
    </xf>
    <xf numFmtId="179" fontId="31" fillId="7" borderId="1" xfId="1" applyNumberFormat="1" applyFont="1" applyFill="1" applyBorder="1">
      <alignment vertical="center"/>
    </xf>
    <xf numFmtId="176" fontId="8" fillId="0" borderId="1" xfId="0" applyNumberFormat="1" applyFont="1" applyFill="1" applyBorder="1" applyAlignment="1" applyProtection="1">
      <alignment horizontal="right" vertical="center"/>
      <protection locked="0"/>
    </xf>
    <xf numFmtId="0" fontId="8" fillId="0" borderId="12"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3" fillId="0" borderId="1" xfId="0" applyFont="1" applyFill="1" applyBorder="1" applyProtection="1">
      <alignment vertical="center"/>
      <protection locked="0"/>
    </xf>
    <xf numFmtId="0" fontId="8" fillId="0" borderId="1" xfId="0" applyFont="1" applyFill="1" applyBorder="1" applyAlignment="1" applyProtection="1">
      <alignment vertical="center" wrapText="1"/>
      <protection locked="0"/>
    </xf>
    <xf numFmtId="0" fontId="3" fillId="2" borderId="1" xfId="0" applyFont="1" applyFill="1" applyBorder="1" applyAlignment="1" applyProtection="1">
      <alignment vertical="center" wrapText="1"/>
      <protection locked="0"/>
    </xf>
    <xf numFmtId="0" fontId="8" fillId="2" borderId="1" xfId="0" applyFont="1" applyFill="1" applyBorder="1" applyAlignment="1" applyProtection="1">
      <alignment vertical="center" wrapText="1"/>
      <protection locked="0"/>
    </xf>
    <xf numFmtId="178" fontId="8" fillId="5" borderId="1" xfId="0" applyNumberFormat="1" applyFont="1" applyFill="1" applyBorder="1">
      <alignment vertical="center"/>
    </xf>
    <xf numFmtId="186" fontId="8" fillId="5" borderId="1" xfId="1" applyNumberFormat="1" applyFont="1" applyFill="1" applyBorder="1">
      <alignment vertical="center"/>
    </xf>
    <xf numFmtId="186" fontId="8" fillId="5" borderId="1" xfId="0" applyNumberFormat="1" applyFont="1" applyFill="1" applyBorder="1">
      <alignment vertical="center"/>
    </xf>
    <xf numFmtId="0" fontId="19" fillId="0" borderId="1" xfId="0" applyFont="1" applyBorder="1" applyAlignment="1">
      <alignment horizontal="right" vertical="center"/>
    </xf>
    <xf numFmtId="0" fontId="8" fillId="0" borderId="1" xfId="0" applyFont="1" applyBorder="1" applyAlignment="1">
      <alignment horizontal="right" vertical="center"/>
    </xf>
    <xf numFmtId="0" fontId="8" fillId="0" borderId="1" xfId="0" applyFont="1" applyFill="1" applyBorder="1" applyAlignment="1">
      <alignment horizontal="right" vertical="center"/>
    </xf>
    <xf numFmtId="182" fontId="8" fillId="0" borderId="1" xfId="1" applyNumberFormat="1" applyFont="1" applyFill="1" applyBorder="1">
      <alignment vertical="center"/>
    </xf>
    <xf numFmtId="186" fontId="8" fillId="0" borderId="1" xfId="0" applyNumberFormat="1" applyFont="1" applyFill="1" applyBorder="1">
      <alignment vertical="center"/>
    </xf>
    <xf numFmtId="186" fontId="8" fillId="0" borderId="1" xfId="1" applyNumberFormat="1" applyFont="1" applyFill="1" applyBorder="1">
      <alignment vertical="center"/>
    </xf>
    <xf numFmtId="0" fontId="8" fillId="0" borderId="1" xfId="0" applyFont="1" applyBorder="1" applyProtection="1">
      <alignment vertical="center"/>
      <protection locked="0"/>
    </xf>
    <xf numFmtId="183" fontId="8" fillId="0" borderId="1" xfId="1" applyNumberFormat="1" applyFont="1" applyBorder="1" applyProtection="1">
      <alignment vertical="center"/>
      <protection locked="0"/>
    </xf>
    <xf numFmtId="185" fontId="8" fillId="0" borderId="1" xfId="0" applyNumberFormat="1" applyFont="1" applyBorder="1" applyProtection="1">
      <alignment vertical="center"/>
      <protection locked="0"/>
    </xf>
    <xf numFmtId="183" fontId="8" fillId="0" borderId="1" xfId="0" applyNumberFormat="1" applyFont="1" applyBorder="1" applyProtection="1">
      <alignment vertical="center"/>
      <protection locked="0"/>
    </xf>
    <xf numFmtId="183" fontId="8" fillId="0" borderId="1" xfId="0" applyNumberFormat="1" applyFont="1" applyFill="1" applyBorder="1" applyProtection="1">
      <alignment vertical="center"/>
      <protection locked="0"/>
    </xf>
    <xf numFmtId="183" fontId="8" fillId="0" borderId="1" xfId="1" applyNumberFormat="1" applyFont="1" applyFill="1" applyBorder="1" applyProtection="1">
      <alignment vertical="center"/>
      <protection locked="0"/>
    </xf>
    <xf numFmtId="0" fontId="31" fillId="0" borderId="1" xfId="0" applyFont="1" applyFill="1" applyBorder="1" applyAlignment="1">
      <alignment horizontal="center" vertical="center"/>
    </xf>
    <xf numFmtId="184" fontId="8" fillId="7" borderId="1" xfId="1" applyNumberFormat="1" applyFont="1" applyFill="1" applyBorder="1">
      <alignment vertical="center"/>
    </xf>
    <xf numFmtId="176" fontId="8" fillId="7" borderId="1" xfId="0" applyNumberFormat="1" applyFont="1" applyFill="1" applyBorder="1">
      <alignment vertical="center"/>
    </xf>
    <xf numFmtId="180" fontId="8" fillId="8" borderId="1" xfId="0" applyNumberFormat="1" applyFont="1" applyFill="1" applyBorder="1">
      <alignment vertical="center"/>
    </xf>
    <xf numFmtId="0" fontId="8" fillId="8" borderId="1" xfId="0" applyNumberFormat="1" applyFont="1" applyFill="1" applyBorder="1">
      <alignment vertical="center"/>
    </xf>
    <xf numFmtId="0" fontId="0" fillId="0" borderId="0" xfId="0" applyFont="1">
      <alignment vertical="center"/>
    </xf>
    <xf numFmtId="176" fontId="8" fillId="5" borderId="1" xfId="0" applyNumberFormat="1" applyFont="1" applyFill="1" applyBorder="1" applyAlignment="1" applyProtection="1">
      <alignment horizontal="right" vertical="center"/>
    </xf>
    <xf numFmtId="177" fontId="8" fillId="5" borderId="1" xfId="0" applyNumberFormat="1" applyFont="1" applyFill="1" applyBorder="1" applyProtection="1">
      <alignment vertical="center"/>
    </xf>
    <xf numFmtId="0" fontId="8" fillId="5" borderId="1" xfId="0" applyFont="1" applyFill="1" applyBorder="1" applyAlignment="1">
      <alignment vertical="center" wrapText="1"/>
    </xf>
    <xf numFmtId="0" fontId="16" fillId="4" borderId="1" xfId="0" applyFont="1" applyFill="1" applyBorder="1" applyAlignment="1">
      <alignment vertical="top" wrapText="1"/>
    </xf>
    <xf numFmtId="0" fontId="12" fillId="0" borderId="0" xfId="0" applyFont="1" applyAlignment="1">
      <alignment horizontal="right" vertical="center"/>
    </xf>
    <xf numFmtId="179" fontId="12" fillId="5" borderId="1" xfId="1" applyNumberFormat="1" applyFont="1" applyFill="1" applyBorder="1" applyAlignment="1">
      <alignment horizontal="right" vertical="center" wrapText="1"/>
    </xf>
    <xf numFmtId="177" fontId="12" fillId="0" borderId="1" xfId="0" applyNumberFormat="1" applyFont="1" applyBorder="1" applyProtection="1">
      <alignment vertical="center"/>
      <protection locked="0"/>
    </xf>
    <xf numFmtId="188" fontId="12" fillId="5" borderId="1" xfId="1" applyNumberFormat="1" applyFont="1" applyFill="1" applyBorder="1" applyAlignment="1">
      <alignment horizontal="right" vertical="center" wrapText="1"/>
    </xf>
    <xf numFmtId="0" fontId="12" fillId="5" borderId="1" xfId="0" applyFont="1" applyFill="1" applyBorder="1" applyAlignment="1">
      <alignment horizontal="left" vertical="center" wrapText="1"/>
    </xf>
    <xf numFmtId="0" fontId="14" fillId="5" borderId="1" xfId="0" applyFont="1" applyFill="1" applyBorder="1" applyAlignment="1">
      <alignment horizontal="left" vertical="center"/>
    </xf>
    <xf numFmtId="180" fontId="12" fillId="8" borderId="1" xfId="0" applyNumberFormat="1" applyFont="1" applyFill="1" applyBorder="1">
      <alignment vertical="center"/>
    </xf>
    <xf numFmtId="0" fontId="12" fillId="0" borderId="1" xfId="0" applyFont="1" applyBorder="1" applyAlignment="1">
      <alignment horizontal="right" vertical="center"/>
    </xf>
    <xf numFmtId="178" fontId="12" fillId="5" borderId="1" xfId="0" applyNumberFormat="1" applyFont="1" applyFill="1" applyBorder="1">
      <alignment vertical="center"/>
    </xf>
    <xf numFmtId="0" fontId="12" fillId="0" borderId="1" xfId="0" applyFont="1" applyFill="1" applyBorder="1" applyAlignment="1">
      <alignment horizontal="right" vertical="center"/>
    </xf>
    <xf numFmtId="178" fontId="39" fillId="7" borderId="1" xfId="0" applyNumberFormat="1" applyFont="1" applyFill="1" applyBorder="1">
      <alignment vertical="center"/>
    </xf>
    <xf numFmtId="0" fontId="39" fillId="7" borderId="12" xfId="0" applyFont="1" applyFill="1" applyBorder="1">
      <alignment vertical="center"/>
    </xf>
    <xf numFmtId="0" fontId="39" fillId="7" borderId="2" xfId="0" applyFont="1" applyFill="1" applyBorder="1">
      <alignment vertical="center"/>
    </xf>
    <xf numFmtId="182" fontId="39" fillId="7" borderId="1" xfId="1" applyNumberFormat="1" applyFont="1" applyFill="1" applyBorder="1">
      <alignment vertical="center"/>
    </xf>
    <xf numFmtId="177" fontId="12" fillId="5" borderId="1" xfId="0" applyNumberFormat="1" applyFont="1" applyFill="1" applyBorder="1" applyProtection="1">
      <alignment vertical="center"/>
    </xf>
    <xf numFmtId="0" fontId="39" fillId="7" borderId="1" xfId="0" applyFont="1" applyFill="1" applyBorder="1">
      <alignment vertical="center"/>
    </xf>
    <xf numFmtId="179" fontId="39" fillId="7" borderId="1" xfId="1" applyNumberFormat="1" applyFont="1" applyFill="1" applyBorder="1">
      <alignment vertical="center"/>
    </xf>
    <xf numFmtId="187" fontId="39" fillId="7" borderId="1" xfId="1" applyNumberFormat="1" applyFont="1" applyFill="1" applyBorder="1">
      <alignment vertical="center"/>
    </xf>
    <xf numFmtId="183" fontId="8" fillId="8" borderId="1" xfId="0" applyNumberFormat="1" applyFont="1" applyFill="1" applyBorder="1" applyProtection="1">
      <alignment vertical="center"/>
    </xf>
    <xf numFmtId="0" fontId="8" fillId="0" borderId="0" xfId="0" applyFont="1" applyAlignment="1">
      <alignment horizontal="right" vertical="center"/>
    </xf>
    <xf numFmtId="0" fontId="31" fillId="0" borderId="0" xfId="0" applyFont="1" applyAlignment="1">
      <alignment horizontal="right" vertical="center"/>
    </xf>
    <xf numFmtId="0" fontId="12" fillId="0" borderId="1" xfId="0" applyFont="1" applyFill="1" applyBorder="1" applyAlignment="1" applyProtection="1">
      <alignment vertical="center" wrapText="1"/>
      <protection locked="0"/>
    </xf>
    <xf numFmtId="189" fontId="12" fillId="0" borderId="1" xfId="0" applyNumberFormat="1" applyFont="1" applyBorder="1" applyProtection="1">
      <alignment vertical="center"/>
      <protection locked="0"/>
    </xf>
    <xf numFmtId="0" fontId="3" fillId="0" borderId="6" xfId="0" applyFont="1" applyFill="1" applyBorder="1" applyAlignment="1">
      <alignment vertical="center" wrapText="1"/>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6" fillId="4" borderId="1" xfId="0" applyFont="1" applyFill="1" applyBorder="1" applyAlignment="1">
      <alignment horizontal="center" vertical="center" wrapText="1"/>
    </xf>
    <xf numFmtId="0" fontId="6" fillId="4" borderId="3" xfId="0" applyFont="1" applyFill="1" applyBorder="1" applyAlignment="1">
      <alignment horizontal="center" vertical="center"/>
    </xf>
    <xf numFmtId="182" fontId="8" fillId="2" borderId="4" xfId="1" applyNumberFormat="1" applyFont="1" applyFill="1" applyBorder="1" applyAlignment="1">
      <alignment horizontal="right" vertical="center"/>
    </xf>
    <xf numFmtId="182" fontId="8" fillId="2" borderId="5" xfId="1" applyNumberFormat="1" applyFont="1" applyFill="1" applyBorder="1" applyAlignment="1">
      <alignment horizontal="right" vertical="center"/>
    </xf>
    <xf numFmtId="0" fontId="8" fillId="5" borderId="1" xfId="0" applyFont="1" applyFill="1" applyBorder="1" applyAlignment="1">
      <alignment vertical="center" wrapText="1"/>
    </xf>
    <xf numFmtId="0" fontId="8" fillId="5" borderId="1"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39" fillId="0" borderId="1" xfId="0"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12" fillId="0" borderId="1" xfId="0" applyFont="1" applyBorder="1" applyAlignment="1" applyProtection="1">
      <alignment horizontal="left" vertical="center" wrapText="1"/>
      <protection locked="0"/>
    </xf>
    <xf numFmtId="0" fontId="15" fillId="4" borderId="1" xfId="0" applyFont="1" applyFill="1" applyBorder="1" applyAlignment="1">
      <alignment vertical="center" wrapText="1"/>
    </xf>
    <xf numFmtId="0" fontId="16" fillId="4" borderId="1" xfId="0" applyFont="1" applyFill="1" applyBorder="1" applyAlignment="1">
      <alignment horizontal="left" vertical="top" wrapText="1"/>
    </xf>
    <xf numFmtId="0" fontId="6" fillId="4" borderId="1" xfId="0" applyFont="1" applyFill="1" applyBorder="1" applyAlignment="1">
      <alignment horizontal="left" vertical="top" wrapText="1"/>
    </xf>
    <xf numFmtId="0" fontId="6" fillId="4" borderId="12" xfId="0" applyFont="1" applyFill="1" applyBorder="1" applyAlignment="1">
      <alignment horizontal="left" vertical="top" wrapText="1"/>
    </xf>
    <xf numFmtId="0" fontId="6" fillId="4" borderId="18" xfId="0" applyFont="1" applyFill="1" applyBorder="1" applyAlignment="1">
      <alignment horizontal="left" vertical="top" wrapText="1"/>
    </xf>
    <xf numFmtId="0" fontId="6" fillId="4" borderId="2" xfId="0" applyFont="1" applyFill="1" applyBorder="1" applyAlignment="1">
      <alignment horizontal="left" vertical="top" wrapText="1"/>
    </xf>
    <xf numFmtId="0" fontId="4" fillId="5" borderId="1" xfId="0" applyFont="1" applyFill="1" applyBorder="1" applyAlignment="1">
      <alignment horizontal="left" vertical="center" wrapText="1"/>
    </xf>
    <xf numFmtId="0" fontId="6" fillId="3" borderId="0" xfId="0" applyFont="1" applyFill="1" applyAlignment="1">
      <alignment vertical="center"/>
    </xf>
    <xf numFmtId="0" fontId="9" fillId="3" borderId="0" xfId="0" applyFont="1" applyFill="1" applyAlignment="1">
      <alignment horizontal="left" vertical="center"/>
    </xf>
    <xf numFmtId="0" fontId="8" fillId="5" borderId="1" xfId="0" applyFont="1" applyFill="1" applyBorder="1" applyAlignment="1" applyProtection="1">
      <alignment horizontal="left" vertical="center" wrapText="1"/>
    </xf>
    <xf numFmtId="0" fontId="12" fillId="5" borderId="1" xfId="0" applyFont="1" applyFill="1" applyBorder="1" applyAlignment="1" applyProtection="1">
      <alignment horizontal="left" vertical="center" wrapText="1"/>
    </xf>
    <xf numFmtId="0" fontId="16" fillId="4" borderId="1" xfId="0" applyFont="1" applyFill="1" applyBorder="1" applyAlignment="1">
      <alignment horizontal="center" vertical="center"/>
    </xf>
    <xf numFmtId="49" fontId="8" fillId="0" borderId="12" xfId="0" applyNumberFormat="1" applyFont="1" applyBorder="1" applyAlignment="1" applyProtection="1">
      <alignment horizontal="center" vertical="center" shrinkToFit="1"/>
      <protection locked="0"/>
    </xf>
    <xf numFmtId="49" fontId="8" fillId="0" borderId="13" xfId="0" applyNumberFormat="1" applyFont="1" applyBorder="1" applyAlignment="1" applyProtection="1">
      <alignment horizontal="center" vertical="center" shrinkToFit="1"/>
      <protection locked="0"/>
    </xf>
    <xf numFmtId="0" fontId="6" fillId="4" borderId="14" xfId="0" applyFont="1" applyFill="1" applyBorder="1" applyAlignment="1">
      <alignment horizontal="center" vertical="center"/>
    </xf>
    <xf numFmtId="0" fontId="6" fillId="4" borderId="15" xfId="0" applyFont="1" applyFill="1" applyBorder="1" applyAlignment="1">
      <alignment horizontal="center" vertical="center"/>
    </xf>
    <xf numFmtId="182" fontId="8" fillId="2" borderId="16" xfId="1" applyNumberFormat="1" applyFont="1" applyFill="1" applyBorder="1" applyAlignment="1">
      <alignment vertical="center"/>
    </xf>
    <xf numFmtId="182" fontId="8" fillId="2" borderId="17" xfId="1" applyNumberFormat="1" applyFont="1" applyFill="1" applyBorder="1" applyAlignment="1">
      <alignment vertical="center"/>
    </xf>
    <xf numFmtId="0" fontId="9" fillId="3" borderId="0" xfId="0" applyFont="1" applyFill="1" applyAlignment="1">
      <alignment vertical="center"/>
    </xf>
  </cellXfs>
  <cellStyles count="2">
    <cellStyle name="桁区切り" xfId="1" builtinId="6"/>
    <cellStyle name="標準" xfId="0" builtinId="0"/>
  </cellStyles>
  <dxfs count="0"/>
  <tableStyles count="0" defaultTableStyle="TableStyleMedium9" defaultPivotStyle="PivotStyleLight16"/>
  <colors>
    <mruColors>
      <color rgb="FFCCCCFF"/>
      <color rgb="FF808080"/>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K29"/>
  <sheetViews>
    <sheetView showGridLines="0" tabSelected="1" view="pageBreakPreview" zoomScale="70" zoomScaleNormal="65" zoomScaleSheetLayoutView="70" workbookViewId="0"/>
  </sheetViews>
  <sheetFormatPr defaultColWidth="9" defaultRowHeight="14.25" x14ac:dyDescent="0.15"/>
  <cols>
    <col min="1" max="1" width="2.625" style="11" customWidth="1"/>
    <col min="2" max="2" width="13.625" style="11" customWidth="1"/>
    <col min="3" max="3" width="20.625" style="11" customWidth="1"/>
    <col min="4" max="4" width="50.625" style="11" customWidth="1"/>
    <col min="5" max="8" width="13.625" style="11" customWidth="1"/>
    <col min="9" max="9" width="63.5" style="11" customWidth="1"/>
    <col min="10" max="11" width="25.625" style="11" customWidth="1"/>
    <col min="12" max="16384" width="9" style="11"/>
  </cols>
  <sheetData>
    <row r="1" spans="1:11" ht="18" customHeight="1" x14ac:dyDescent="0.15">
      <c r="K1" s="130" t="s">
        <v>186</v>
      </c>
    </row>
    <row r="2" spans="1:11" ht="18" customHeight="1" x14ac:dyDescent="0.15">
      <c r="K2" s="12" t="s">
        <v>200</v>
      </c>
    </row>
    <row r="3" spans="1:11" ht="27.75" customHeight="1" x14ac:dyDescent="0.15">
      <c r="A3" s="13" t="s">
        <v>3</v>
      </c>
      <c r="B3" s="15"/>
      <c r="C3" s="15"/>
      <c r="D3" s="15"/>
      <c r="E3" s="15"/>
      <c r="F3" s="15"/>
      <c r="G3" s="15"/>
      <c r="H3" s="15"/>
      <c r="I3" s="15"/>
      <c r="J3" s="15"/>
      <c r="K3" s="16"/>
    </row>
    <row r="5" spans="1:11" ht="15" customHeight="1" x14ac:dyDescent="0.15">
      <c r="A5" s="3" t="s">
        <v>41</v>
      </c>
      <c r="B5" s="3"/>
    </row>
    <row r="6" spans="1:11" ht="15" customHeight="1" x14ac:dyDescent="0.15">
      <c r="A6" s="3"/>
      <c r="B6" s="29" t="s">
        <v>4</v>
      </c>
      <c r="C6" s="29" t="s">
        <v>5</v>
      </c>
      <c r="D6" s="29" t="s">
        <v>6</v>
      </c>
      <c r="E6" s="29" t="s">
        <v>7</v>
      </c>
      <c r="F6" s="29" t="s">
        <v>8</v>
      </c>
      <c r="G6" s="29" t="s">
        <v>9</v>
      </c>
      <c r="H6" s="29" t="s">
        <v>10</v>
      </c>
      <c r="I6" s="29" t="s">
        <v>11</v>
      </c>
      <c r="J6" s="29" t="s">
        <v>12</v>
      </c>
      <c r="K6" s="29" t="s">
        <v>13</v>
      </c>
    </row>
    <row r="7" spans="1:11" s="6" customFormat="1" ht="30" customHeight="1" x14ac:dyDescent="0.15">
      <c r="B7" s="29" t="s">
        <v>14</v>
      </c>
      <c r="C7" s="29" t="s">
        <v>15</v>
      </c>
      <c r="D7" s="29" t="s">
        <v>16</v>
      </c>
      <c r="E7" s="29" t="s">
        <v>17</v>
      </c>
      <c r="F7" s="29" t="s">
        <v>18</v>
      </c>
      <c r="G7" s="29" t="s">
        <v>19</v>
      </c>
      <c r="H7" s="29" t="s">
        <v>20</v>
      </c>
      <c r="I7" s="29" t="s">
        <v>21</v>
      </c>
      <c r="J7" s="29" t="s">
        <v>22</v>
      </c>
      <c r="K7" s="29" t="s">
        <v>23</v>
      </c>
    </row>
    <row r="8" spans="1:11" ht="150" customHeight="1" x14ac:dyDescent="0.15">
      <c r="B8" s="30" t="s">
        <v>24</v>
      </c>
      <c r="C8" s="31" t="s">
        <v>42</v>
      </c>
      <c r="D8" s="22" t="s">
        <v>43</v>
      </c>
      <c r="E8" s="17" t="s">
        <v>25</v>
      </c>
      <c r="F8" s="27" t="s">
        <v>44</v>
      </c>
      <c r="G8" s="82" t="s">
        <v>26</v>
      </c>
      <c r="H8" s="83" t="s">
        <v>27</v>
      </c>
      <c r="I8" s="132" t="s">
        <v>196</v>
      </c>
      <c r="J8" s="84" t="s">
        <v>28</v>
      </c>
      <c r="K8" s="83" t="s">
        <v>183</v>
      </c>
    </row>
    <row r="9" spans="1:11" ht="150" customHeight="1" x14ac:dyDescent="0.15">
      <c r="A9" s="2"/>
      <c r="B9" s="30" t="s">
        <v>29</v>
      </c>
      <c r="C9" s="25" t="s">
        <v>45</v>
      </c>
      <c r="D9" s="23" t="s">
        <v>46</v>
      </c>
      <c r="E9" s="17" t="s">
        <v>25</v>
      </c>
      <c r="F9" s="33" t="s">
        <v>30</v>
      </c>
      <c r="G9" s="82" t="s">
        <v>26</v>
      </c>
      <c r="H9" s="83" t="s">
        <v>31</v>
      </c>
      <c r="I9" s="132" t="s">
        <v>197</v>
      </c>
      <c r="J9" s="85" t="s">
        <v>184</v>
      </c>
      <c r="K9" s="83" t="s">
        <v>183</v>
      </c>
    </row>
    <row r="10" spans="1:11" ht="8.25" customHeight="1" x14ac:dyDescent="0.15"/>
    <row r="11" spans="1:11" ht="15" customHeight="1" x14ac:dyDescent="0.15">
      <c r="A11" s="3" t="s">
        <v>47</v>
      </c>
    </row>
    <row r="12" spans="1:11" ht="15" customHeight="1" x14ac:dyDescent="0.15">
      <c r="B12" s="29" t="s">
        <v>4</v>
      </c>
      <c r="C12" s="137" t="s">
        <v>5</v>
      </c>
      <c r="D12" s="137"/>
      <c r="E12" s="29" t="s">
        <v>6</v>
      </c>
      <c r="F12" s="29" t="s">
        <v>7</v>
      </c>
      <c r="G12" s="137" t="s">
        <v>8</v>
      </c>
      <c r="H12" s="137"/>
      <c r="I12" s="137"/>
      <c r="J12" s="137" t="s">
        <v>9</v>
      </c>
      <c r="K12" s="137"/>
    </row>
    <row r="13" spans="1:11" ht="30" customHeight="1" x14ac:dyDescent="0.15">
      <c r="B13" s="29" t="s">
        <v>15</v>
      </c>
      <c r="C13" s="137" t="s">
        <v>16</v>
      </c>
      <c r="D13" s="137"/>
      <c r="E13" s="29" t="s">
        <v>17</v>
      </c>
      <c r="F13" s="29" t="s">
        <v>18</v>
      </c>
      <c r="G13" s="137" t="s">
        <v>20</v>
      </c>
      <c r="H13" s="137"/>
      <c r="I13" s="137"/>
      <c r="J13" s="137" t="s">
        <v>23</v>
      </c>
      <c r="K13" s="137"/>
    </row>
    <row r="14" spans="1:11" ht="50.1" customHeight="1" x14ac:dyDescent="0.15">
      <c r="B14" s="31" t="s">
        <v>48</v>
      </c>
      <c r="C14" s="142" t="s">
        <v>49</v>
      </c>
      <c r="D14" s="142"/>
      <c r="E14" s="79">
        <v>5.6099999999999997E-2</v>
      </c>
      <c r="F14" s="31" t="s">
        <v>50</v>
      </c>
      <c r="G14" s="145" t="s">
        <v>176</v>
      </c>
      <c r="H14" s="145"/>
      <c r="I14" s="145"/>
      <c r="J14" s="145"/>
      <c r="K14" s="145"/>
    </row>
    <row r="15" spans="1:11" ht="50.1" customHeight="1" x14ac:dyDescent="0.15">
      <c r="B15" s="31" t="s">
        <v>51</v>
      </c>
      <c r="C15" s="142" t="s">
        <v>52</v>
      </c>
      <c r="D15" s="142"/>
      <c r="E15" s="17" t="s">
        <v>25</v>
      </c>
      <c r="F15" s="31" t="s">
        <v>25</v>
      </c>
      <c r="G15" s="145" t="s">
        <v>180</v>
      </c>
      <c r="H15" s="145"/>
      <c r="I15" s="145"/>
      <c r="J15" s="145" t="s">
        <v>182</v>
      </c>
      <c r="K15" s="145"/>
    </row>
    <row r="16" spans="1:11" ht="50.1" customHeight="1" x14ac:dyDescent="0.15">
      <c r="B16" s="25" t="s">
        <v>147</v>
      </c>
      <c r="C16" s="143" t="s">
        <v>148</v>
      </c>
      <c r="D16" s="143"/>
      <c r="E16" s="112" t="s">
        <v>149</v>
      </c>
      <c r="F16" s="25" t="s">
        <v>149</v>
      </c>
      <c r="G16" s="146" t="s">
        <v>181</v>
      </c>
      <c r="H16" s="146"/>
      <c r="I16" s="146"/>
      <c r="J16" s="146" t="s">
        <v>182</v>
      </c>
      <c r="K16" s="146"/>
    </row>
    <row r="17" spans="1:11" ht="50.1" customHeight="1" x14ac:dyDescent="0.15">
      <c r="B17" s="25" t="s">
        <v>150</v>
      </c>
      <c r="C17" s="143" t="s">
        <v>151</v>
      </c>
      <c r="D17" s="143"/>
      <c r="E17" s="113">
        <v>1.3</v>
      </c>
      <c r="F17" s="25" t="s">
        <v>149</v>
      </c>
      <c r="G17" s="146" t="s">
        <v>152</v>
      </c>
      <c r="H17" s="146"/>
      <c r="I17" s="146"/>
      <c r="J17" s="80"/>
      <c r="K17" s="81"/>
    </row>
    <row r="18" spans="1:11" ht="50.1" customHeight="1" x14ac:dyDescent="0.15">
      <c r="B18" s="25" t="s">
        <v>153</v>
      </c>
      <c r="C18" s="143" t="s">
        <v>154</v>
      </c>
      <c r="D18" s="143"/>
      <c r="E18" s="114">
        <f>E17</f>
        <v>1.3</v>
      </c>
      <c r="F18" s="25" t="s">
        <v>149</v>
      </c>
      <c r="G18" s="146" t="s">
        <v>155</v>
      </c>
      <c r="H18" s="146"/>
      <c r="I18" s="146"/>
      <c r="J18" s="80"/>
      <c r="K18" s="81"/>
    </row>
    <row r="19" spans="1:11" ht="50.1" customHeight="1" x14ac:dyDescent="0.15">
      <c r="B19" s="31" t="s">
        <v>53</v>
      </c>
      <c r="C19" s="142" t="s">
        <v>54</v>
      </c>
      <c r="D19" s="142"/>
      <c r="E19" s="17" t="s">
        <v>25</v>
      </c>
      <c r="F19" s="31" t="s">
        <v>33</v>
      </c>
      <c r="G19" s="145" t="s">
        <v>34</v>
      </c>
      <c r="H19" s="145"/>
      <c r="I19" s="145"/>
      <c r="J19" s="145" t="s">
        <v>177</v>
      </c>
      <c r="K19" s="145"/>
    </row>
    <row r="20" spans="1:11" s="14" customFormat="1" ht="230.1" customHeight="1" x14ac:dyDescent="0.15">
      <c r="B20" s="31" t="s">
        <v>55</v>
      </c>
      <c r="C20" s="141" t="s">
        <v>56</v>
      </c>
      <c r="D20" s="141"/>
      <c r="E20" s="133">
        <v>0.8</v>
      </c>
      <c r="F20" s="31" t="s">
        <v>57</v>
      </c>
      <c r="G20" s="145" t="s">
        <v>195</v>
      </c>
      <c r="H20" s="145"/>
      <c r="I20" s="145"/>
      <c r="J20" s="144" t="s">
        <v>198</v>
      </c>
      <c r="K20" s="144"/>
    </row>
    <row r="21" spans="1:11" ht="6.75" customHeight="1" x14ac:dyDescent="0.15"/>
    <row r="22" spans="1:11" ht="17.25" customHeight="1" x14ac:dyDescent="0.15">
      <c r="A22" s="1" t="s">
        <v>58</v>
      </c>
      <c r="B22" s="1"/>
    </row>
    <row r="23" spans="1:11" ht="17.25" customHeight="1" thickBot="1" x14ac:dyDescent="0.2">
      <c r="B23" s="138" t="s">
        <v>59</v>
      </c>
      <c r="C23" s="138"/>
      <c r="D23" s="26" t="s">
        <v>18</v>
      </c>
    </row>
    <row r="24" spans="1:11" ht="19.5" customHeight="1" thickBot="1" x14ac:dyDescent="0.2">
      <c r="B24" s="139">
        <f>ROUNDDOWN('MPS(calc_process)'!G6, 0)</f>
        <v>98</v>
      </c>
      <c r="C24" s="140"/>
      <c r="D24" s="36" t="s">
        <v>60</v>
      </c>
    </row>
    <row r="25" spans="1:11" ht="20.100000000000001" customHeight="1" x14ac:dyDescent="0.15">
      <c r="B25" s="2"/>
      <c r="C25" s="2"/>
      <c r="F25" s="7"/>
      <c r="G25" s="7"/>
    </row>
    <row r="26" spans="1:11" ht="15" customHeight="1" x14ac:dyDescent="0.15">
      <c r="A26" s="3" t="s">
        <v>35</v>
      </c>
    </row>
    <row r="27" spans="1:11" ht="15" customHeight="1" x14ac:dyDescent="0.15">
      <c r="B27" s="32" t="s">
        <v>36</v>
      </c>
      <c r="C27" s="134" t="s">
        <v>37</v>
      </c>
      <c r="D27" s="135"/>
      <c r="E27" s="135"/>
      <c r="F27" s="135"/>
      <c r="G27" s="135"/>
      <c r="H27" s="135"/>
      <c r="I27" s="136"/>
      <c r="J27" s="8"/>
    </row>
    <row r="28" spans="1:11" ht="15" customHeight="1" x14ac:dyDescent="0.15">
      <c r="B28" s="32" t="s">
        <v>38</v>
      </c>
      <c r="C28" s="134" t="s">
        <v>39</v>
      </c>
      <c r="D28" s="135"/>
      <c r="E28" s="135"/>
      <c r="F28" s="135"/>
      <c r="G28" s="135"/>
      <c r="H28" s="135"/>
      <c r="I28" s="136"/>
      <c r="J28" s="8"/>
    </row>
    <row r="29" spans="1:11" ht="15" customHeight="1" x14ac:dyDescent="0.15">
      <c r="B29" s="32" t="s">
        <v>26</v>
      </c>
      <c r="C29" s="134" t="s">
        <v>40</v>
      </c>
      <c r="D29" s="135"/>
      <c r="E29" s="135"/>
      <c r="F29" s="135"/>
      <c r="G29" s="135"/>
      <c r="H29" s="135"/>
      <c r="I29" s="136"/>
      <c r="J29" s="8"/>
    </row>
  </sheetData>
  <sheetProtection algorithmName="SHA-512" hashValue="3+1TO8m21cxD+a+oYPoepyXjE2Tk4vIhSG80oOsDUlGOsD91HZbtGYN/sIna+HO8iIPaRjY++7+KMU8iKa3Lrg==" saltValue="8cJaD1Z46g0LTEcmKu0JEQ==" spinCount="100000" sheet="1" objects="1" scenarios="1" formatCells="0" formatRows="0"/>
  <mergeCells count="30">
    <mergeCell ref="J12:K12"/>
    <mergeCell ref="J13:K13"/>
    <mergeCell ref="J20:K20"/>
    <mergeCell ref="G12:I12"/>
    <mergeCell ref="G13:I13"/>
    <mergeCell ref="G20:I20"/>
    <mergeCell ref="J14:K14"/>
    <mergeCell ref="G14:I14"/>
    <mergeCell ref="G19:I19"/>
    <mergeCell ref="J19:K19"/>
    <mergeCell ref="J15:K15"/>
    <mergeCell ref="G15:I15"/>
    <mergeCell ref="G17:I17"/>
    <mergeCell ref="G16:I16"/>
    <mergeCell ref="J16:K16"/>
    <mergeCell ref="G18:I18"/>
    <mergeCell ref="C28:I28"/>
    <mergeCell ref="C29:I29"/>
    <mergeCell ref="C27:I27"/>
    <mergeCell ref="C12:D12"/>
    <mergeCell ref="C13:D13"/>
    <mergeCell ref="B23:C23"/>
    <mergeCell ref="B24:C24"/>
    <mergeCell ref="C20:D20"/>
    <mergeCell ref="C14:D14"/>
    <mergeCell ref="C19:D19"/>
    <mergeCell ref="C15:D15"/>
    <mergeCell ref="C17:D17"/>
    <mergeCell ref="C16:D16"/>
    <mergeCell ref="C18:D18"/>
  </mergeCells>
  <phoneticPr fontId="2"/>
  <pageMargins left="0.70866141732283472" right="0.70866141732283472" top="0.74803149606299213" bottom="0.74803149606299213" header="0.31496062992125984" footer="0.31496062992125984"/>
  <pageSetup paperSize="9" scale="45"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P27"/>
  <sheetViews>
    <sheetView showGridLines="0" view="pageBreakPreview" zoomScale="70" zoomScaleNormal="75" zoomScaleSheetLayoutView="70" workbookViewId="0"/>
  </sheetViews>
  <sheetFormatPr defaultColWidth="9" defaultRowHeight="14.25" x14ac:dyDescent="0.15"/>
  <cols>
    <col min="1" max="1" width="11.125" style="9" customWidth="1"/>
    <col min="2" max="2" width="10" style="9" bestFit="1" customWidth="1"/>
    <col min="3" max="8" width="13.125" style="9" customWidth="1"/>
    <col min="9" max="10" width="14.625" style="9" customWidth="1"/>
    <col min="11" max="16" width="13.125" style="9" customWidth="1"/>
    <col min="17" max="16384" width="9" style="9"/>
  </cols>
  <sheetData>
    <row r="1" spans="1:16" s="11" customFormat="1" ht="18" customHeight="1" x14ac:dyDescent="0.15">
      <c r="K1" s="111"/>
      <c r="P1" s="130" t="str">
        <f>'MPS(input)'!K1</f>
        <v>Monitoring Spreadsheet: JCM_ID_AM009_ver03.0</v>
      </c>
    </row>
    <row r="2" spans="1:16" s="11" customFormat="1" ht="18" customHeight="1" x14ac:dyDescent="0.15">
      <c r="K2" s="12"/>
      <c r="P2" s="12" t="str">
        <f>'MPS(input)'!K2</f>
        <v>Reference number: ID010</v>
      </c>
    </row>
    <row r="3" spans="1:16" s="10" customFormat="1" ht="36" customHeight="1" x14ac:dyDescent="0.15">
      <c r="A3" s="18"/>
      <c r="B3" s="18"/>
      <c r="C3" s="149" t="s">
        <v>61</v>
      </c>
      <c r="D3" s="149"/>
      <c r="E3" s="150" t="s">
        <v>62</v>
      </c>
      <c r="F3" s="151"/>
      <c r="G3" s="151"/>
      <c r="H3" s="151"/>
      <c r="I3" s="151"/>
      <c r="J3" s="151"/>
      <c r="K3" s="151"/>
      <c r="L3" s="152"/>
      <c r="M3" s="148" t="s">
        <v>63</v>
      </c>
      <c r="N3" s="148"/>
      <c r="O3" s="148"/>
      <c r="P3" s="148"/>
    </row>
    <row r="4" spans="1:16" ht="18.75" customHeight="1" x14ac:dyDescent="0.15">
      <c r="A4" s="19" t="s">
        <v>64</v>
      </c>
      <c r="B4" s="20" t="s">
        <v>98</v>
      </c>
      <c r="C4" s="21" t="s">
        <v>99</v>
      </c>
      <c r="D4" s="21" t="s">
        <v>100</v>
      </c>
      <c r="E4" s="21" t="s">
        <v>101</v>
      </c>
      <c r="F4" s="21" t="s">
        <v>102</v>
      </c>
      <c r="G4" s="21" t="s">
        <v>103</v>
      </c>
      <c r="H4" s="21" t="s">
        <v>104</v>
      </c>
      <c r="I4" s="21" t="s">
        <v>105</v>
      </c>
      <c r="J4" s="116" t="s">
        <v>158</v>
      </c>
      <c r="K4" s="21" t="s">
        <v>106</v>
      </c>
      <c r="L4" s="116" t="s">
        <v>159</v>
      </c>
      <c r="M4" s="21" t="s">
        <v>107</v>
      </c>
      <c r="N4" s="21" t="s">
        <v>108</v>
      </c>
      <c r="O4" s="21" t="s">
        <v>109</v>
      </c>
      <c r="P4" s="21" t="s">
        <v>110</v>
      </c>
    </row>
    <row r="5" spans="1:16" ht="144" customHeight="1" x14ac:dyDescent="0.15">
      <c r="A5" s="19" t="s">
        <v>65</v>
      </c>
      <c r="B5" s="28" t="s">
        <v>111</v>
      </c>
      <c r="C5" s="35" t="s">
        <v>112</v>
      </c>
      <c r="D5" s="35" t="s">
        <v>113</v>
      </c>
      <c r="E5" s="35" t="s">
        <v>114</v>
      </c>
      <c r="F5" s="35" t="s">
        <v>115</v>
      </c>
      <c r="G5" s="35" t="s">
        <v>116</v>
      </c>
      <c r="H5" s="35" t="s">
        <v>117</v>
      </c>
      <c r="I5" s="115" t="s">
        <v>156</v>
      </c>
      <c r="J5" s="115" t="s">
        <v>157</v>
      </c>
      <c r="K5" s="35" t="s">
        <v>118</v>
      </c>
      <c r="L5" s="115" t="s">
        <v>160</v>
      </c>
      <c r="M5" s="35" t="s">
        <v>119</v>
      </c>
      <c r="N5" s="35" t="s">
        <v>120</v>
      </c>
      <c r="O5" s="35" t="s">
        <v>121</v>
      </c>
      <c r="P5" s="35" t="s">
        <v>122</v>
      </c>
    </row>
    <row r="6" spans="1:16" ht="18.75" x14ac:dyDescent="0.15">
      <c r="A6" s="19" t="s">
        <v>66</v>
      </c>
      <c r="B6" s="28" t="s">
        <v>123</v>
      </c>
      <c r="C6" s="35" t="s">
        <v>124</v>
      </c>
      <c r="D6" s="35" t="s">
        <v>1</v>
      </c>
      <c r="E6" s="35" t="s">
        <v>125</v>
      </c>
      <c r="F6" s="35" t="s">
        <v>126</v>
      </c>
      <c r="G6" s="35" t="s">
        <v>2</v>
      </c>
      <c r="H6" s="35" t="s">
        <v>127</v>
      </c>
      <c r="I6" s="35" t="s">
        <v>123</v>
      </c>
      <c r="J6" s="115" t="s">
        <v>161</v>
      </c>
      <c r="K6" s="35" t="s">
        <v>123</v>
      </c>
      <c r="L6" s="115" t="s">
        <v>162</v>
      </c>
      <c r="M6" s="35" t="s">
        <v>128</v>
      </c>
      <c r="N6" s="35" t="s">
        <v>128</v>
      </c>
      <c r="O6" s="35" t="s">
        <v>128</v>
      </c>
      <c r="P6" s="35" t="s">
        <v>128</v>
      </c>
    </row>
    <row r="7" spans="1:16" ht="14.25" customHeight="1" x14ac:dyDescent="0.15">
      <c r="A7" s="147" t="s">
        <v>67</v>
      </c>
      <c r="B7" s="95">
        <v>1</v>
      </c>
      <c r="C7" s="96">
        <v>24000</v>
      </c>
      <c r="D7" s="97">
        <v>300</v>
      </c>
      <c r="E7" s="102">
        <f>'MPS(calc_process)'!$F$16</f>
        <v>3.6658999999999997E-2</v>
      </c>
      <c r="F7" s="103">
        <f>'MPS(input)'!$E$14</f>
        <v>5.6099999999999997E-2</v>
      </c>
      <c r="G7" s="99">
        <v>1900</v>
      </c>
      <c r="H7" s="105">
        <f>'MPS(input)'!$E$20</f>
        <v>0.8</v>
      </c>
      <c r="I7" s="104">
        <f>'MPS(input)'!$E$17</f>
        <v>1.3</v>
      </c>
      <c r="J7" s="117">
        <f>'MPS(input)'!$E$18</f>
        <v>1.3</v>
      </c>
      <c r="K7" s="86">
        <f>(($E7*10^6)-(('MPS(calc_process)'!$F$19*'MPS(calc_process)'!$F$20*('MPS(calc_process)'!$F$24-'MPS(calc_process)'!$F$26))+('MPS(calc_process)'!$F$27*(I$7-1)*'MPS(calc_process)'!$F$21*('MPS(calc_process)'!$F$24-'MPS(calc_process)'!$F$26))))/($E7*10^6)</f>
        <v>0.86532670163834258</v>
      </c>
      <c r="L7" s="119">
        <f>(($E7*10^6)-(('MPS(calc_process)'!$F$19*'MPS(calc_process)'!$F$22*('MPS(calc_process)'!$F$25-'MPS(calc_process)'!$F$26))+('MPS(calc_process)'!$F$27*(J$7-1)*'MPS(calc_process)'!$F$23*('MPS(calc_process)'!$F$25-'MPS(calc_process)'!$F$26))))/($E7*10^6)</f>
        <v>0.61701219687389175</v>
      </c>
      <c r="M7" s="87">
        <f>$C7*($K7/$L7)*$E7*$F7</f>
        <v>69.2215106517029</v>
      </c>
      <c r="N7" s="87">
        <f>$C7*$E7*$F7</f>
        <v>49.357677599999995</v>
      </c>
      <c r="O7" s="88">
        <f>$G7*(10^-6)*24*$D7*$H7</f>
        <v>10.944000000000001</v>
      </c>
      <c r="P7" s="88">
        <f>$M7-($N7+$O7)</f>
        <v>8.9198330517029021</v>
      </c>
    </row>
    <row r="8" spans="1:16" x14ac:dyDescent="0.15">
      <c r="A8" s="147"/>
      <c r="B8" s="95">
        <v>2</v>
      </c>
      <c r="C8" s="96">
        <v>24000</v>
      </c>
      <c r="D8" s="97">
        <v>300</v>
      </c>
      <c r="E8" s="102">
        <f>'MPS(calc_process)'!$F$16</f>
        <v>3.6658999999999997E-2</v>
      </c>
      <c r="F8" s="103">
        <f>'MPS(input)'!$E$14</f>
        <v>5.6099999999999997E-2</v>
      </c>
      <c r="G8" s="100">
        <v>1900</v>
      </c>
      <c r="H8" s="105">
        <f>'MPS(input)'!$E$20</f>
        <v>0.8</v>
      </c>
      <c r="I8" s="104">
        <f>'MPS(input)'!$E$17</f>
        <v>1.3</v>
      </c>
      <c r="J8" s="117">
        <f>'MPS(input)'!$E$18</f>
        <v>1.3</v>
      </c>
      <c r="K8" s="86">
        <f>(($E8*10^6)-(('MPS(calc_process)'!$F$19*'MPS(calc_process)'!$F$20*('MPS(calc_process)'!$F$24-'MPS(calc_process)'!$F$26))+('MPS(calc_process)'!$F$27*(I$7-1)*'MPS(calc_process)'!$F$21*('MPS(calc_process)'!$F$24-'MPS(calc_process)'!$F$26))))/($E8*10^6)</f>
        <v>0.86532670163834258</v>
      </c>
      <c r="L8" s="119">
        <f>(($E8*10^6)-(('MPS(calc_process)'!$F$19*'MPS(calc_process)'!$F$22*('MPS(calc_process)'!$F$25-'MPS(calc_process)'!$F$26))+('MPS(calc_process)'!$F$27*(J$7-1)*'MPS(calc_process)'!$F$23*('MPS(calc_process)'!$F$25-'MPS(calc_process)'!$F$26))))/($E8*10^6)</f>
        <v>0.61701219687389175</v>
      </c>
      <c r="M8" s="87">
        <f t="shared" ref="M8:M26" si="0">$C8*($K8/$L8)*$E8*$F8</f>
        <v>69.2215106517029</v>
      </c>
      <c r="N8" s="87">
        <f t="shared" ref="N8:N26" si="1">$C8*$E8*$F8</f>
        <v>49.357677599999995</v>
      </c>
      <c r="O8" s="88">
        <f t="shared" ref="O8:O26" si="2">$G8*(10^-6)*24*$D8*$H8</f>
        <v>10.944000000000001</v>
      </c>
      <c r="P8" s="88">
        <f t="shared" ref="P8:P26" si="3">$M8-($N8+$O8)</f>
        <v>8.9198330517029021</v>
      </c>
    </row>
    <row r="9" spans="1:16" x14ac:dyDescent="0.15">
      <c r="A9" s="147"/>
      <c r="B9" s="95">
        <v>3</v>
      </c>
      <c r="C9" s="96">
        <v>24000</v>
      </c>
      <c r="D9" s="97">
        <v>300</v>
      </c>
      <c r="E9" s="102">
        <f>'MPS(calc_process)'!$F$16</f>
        <v>3.6658999999999997E-2</v>
      </c>
      <c r="F9" s="103">
        <f>'MPS(input)'!$E$14</f>
        <v>5.6099999999999997E-2</v>
      </c>
      <c r="G9" s="99">
        <v>1900</v>
      </c>
      <c r="H9" s="105">
        <f>'MPS(input)'!$E$20</f>
        <v>0.8</v>
      </c>
      <c r="I9" s="104">
        <f>'MPS(input)'!$E$17</f>
        <v>1.3</v>
      </c>
      <c r="J9" s="117">
        <f>'MPS(input)'!$E$18</f>
        <v>1.3</v>
      </c>
      <c r="K9" s="86">
        <f>(($E9*10^6)-(('MPS(calc_process)'!$F$19*'MPS(calc_process)'!$F$20*('MPS(calc_process)'!$F$24-'MPS(calc_process)'!$F$26))+('MPS(calc_process)'!$F$27*(I$7-1)*'MPS(calc_process)'!$F$21*('MPS(calc_process)'!$F$24-'MPS(calc_process)'!$F$26))))/($E9*10^6)</f>
        <v>0.86532670163834258</v>
      </c>
      <c r="L9" s="119">
        <f>(($E9*10^6)-(('MPS(calc_process)'!$F$19*'MPS(calc_process)'!$F$22*('MPS(calc_process)'!$F$25-'MPS(calc_process)'!$F$26))+('MPS(calc_process)'!$F$27*(J$7-1)*'MPS(calc_process)'!$F$23*('MPS(calc_process)'!$F$25-'MPS(calc_process)'!$F$26))))/($E9*10^6)</f>
        <v>0.61701219687389175</v>
      </c>
      <c r="M9" s="87">
        <f t="shared" si="0"/>
        <v>69.2215106517029</v>
      </c>
      <c r="N9" s="87">
        <f t="shared" si="1"/>
        <v>49.357677599999995</v>
      </c>
      <c r="O9" s="88">
        <f t="shared" si="2"/>
        <v>10.944000000000001</v>
      </c>
      <c r="P9" s="88">
        <f t="shared" si="3"/>
        <v>8.9198330517029021</v>
      </c>
    </row>
    <row r="10" spans="1:16" x14ac:dyDescent="0.15">
      <c r="A10" s="147"/>
      <c r="B10" s="95">
        <v>4</v>
      </c>
      <c r="C10" s="96">
        <v>24000</v>
      </c>
      <c r="D10" s="97">
        <v>300</v>
      </c>
      <c r="E10" s="102">
        <f>'MPS(calc_process)'!$F$16</f>
        <v>3.6658999999999997E-2</v>
      </c>
      <c r="F10" s="103">
        <f>'MPS(input)'!$E$14</f>
        <v>5.6099999999999997E-2</v>
      </c>
      <c r="G10" s="100">
        <v>1900</v>
      </c>
      <c r="H10" s="105">
        <f>'MPS(input)'!$E$20</f>
        <v>0.8</v>
      </c>
      <c r="I10" s="104">
        <f>'MPS(input)'!$E$17</f>
        <v>1.3</v>
      </c>
      <c r="J10" s="117">
        <f>'MPS(input)'!$E$18</f>
        <v>1.3</v>
      </c>
      <c r="K10" s="86">
        <f>(($E10*10^6)-(('MPS(calc_process)'!$F$19*'MPS(calc_process)'!$F$20*('MPS(calc_process)'!$F$24-'MPS(calc_process)'!$F$26))+('MPS(calc_process)'!$F$27*(I$7-1)*'MPS(calc_process)'!$F$21*('MPS(calc_process)'!$F$24-'MPS(calc_process)'!$F$26))))/($E10*10^6)</f>
        <v>0.86532670163834258</v>
      </c>
      <c r="L10" s="119">
        <f>(($E10*10^6)-(('MPS(calc_process)'!$F$19*'MPS(calc_process)'!$F$22*('MPS(calc_process)'!$F$25-'MPS(calc_process)'!$F$26))+('MPS(calc_process)'!$F$27*(J$7-1)*'MPS(calc_process)'!$F$23*('MPS(calc_process)'!$F$25-'MPS(calc_process)'!$F$26))))/($E10*10^6)</f>
        <v>0.61701219687389175</v>
      </c>
      <c r="M10" s="87">
        <f t="shared" si="0"/>
        <v>69.2215106517029</v>
      </c>
      <c r="N10" s="87">
        <f t="shared" si="1"/>
        <v>49.357677599999995</v>
      </c>
      <c r="O10" s="88">
        <f t="shared" si="2"/>
        <v>10.944000000000001</v>
      </c>
      <c r="P10" s="88">
        <f t="shared" si="3"/>
        <v>8.9198330517029021</v>
      </c>
    </row>
    <row r="11" spans="1:16" x14ac:dyDescent="0.15">
      <c r="A11" s="147"/>
      <c r="B11" s="95">
        <v>5</v>
      </c>
      <c r="C11" s="96">
        <v>24000</v>
      </c>
      <c r="D11" s="97">
        <v>300</v>
      </c>
      <c r="E11" s="102">
        <f>'MPS(calc_process)'!$F$16</f>
        <v>3.6658999999999997E-2</v>
      </c>
      <c r="F11" s="103">
        <f>'MPS(input)'!$E$14</f>
        <v>5.6099999999999997E-2</v>
      </c>
      <c r="G11" s="99">
        <v>1900</v>
      </c>
      <c r="H11" s="105">
        <f>'MPS(input)'!$E$20</f>
        <v>0.8</v>
      </c>
      <c r="I11" s="104">
        <f>'MPS(input)'!$E$17</f>
        <v>1.3</v>
      </c>
      <c r="J11" s="117">
        <f>'MPS(input)'!$E$18</f>
        <v>1.3</v>
      </c>
      <c r="K11" s="86">
        <f>(($E11*10^6)-(('MPS(calc_process)'!$F$19*'MPS(calc_process)'!$F$20*('MPS(calc_process)'!$F$24-'MPS(calc_process)'!$F$26))+('MPS(calc_process)'!$F$27*(I$7-1)*'MPS(calc_process)'!$F$21*('MPS(calc_process)'!$F$24-'MPS(calc_process)'!$F$26))))/($E11*10^6)</f>
        <v>0.86532670163834258</v>
      </c>
      <c r="L11" s="119">
        <f>(($E11*10^6)-(('MPS(calc_process)'!$F$19*'MPS(calc_process)'!$F$22*('MPS(calc_process)'!$F$25-'MPS(calc_process)'!$F$26))+('MPS(calc_process)'!$F$27*(J$7-1)*'MPS(calc_process)'!$F$23*('MPS(calc_process)'!$F$25-'MPS(calc_process)'!$F$26))))/($E11*10^6)</f>
        <v>0.61701219687389175</v>
      </c>
      <c r="M11" s="87">
        <f t="shared" si="0"/>
        <v>69.2215106517029</v>
      </c>
      <c r="N11" s="87">
        <f t="shared" si="1"/>
        <v>49.357677599999995</v>
      </c>
      <c r="O11" s="88">
        <f t="shared" si="2"/>
        <v>10.944000000000001</v>
      </c>
      <c r="P11" s="88">
        <f t="shared" si="3"/>
        <v>8.9198330517029021</v>
      </c>
    </row>
    <row r="12" spans="1:16" x14ac:dyDescent="0.15">
      <c r="A12" s="147"/>
      <c r="B12" s="95">
        <v>6</v>
      </c>
      <c r="C12" s="96">
        <v>24000</v>
      </c>
      <c r="D12" s="97">
        <v>300</v>
      </c>
      <c r="E12" s="102">
        <f>'MPS(calc_process)'!$F$16</f>
        <v>3.6658999999999997E-2</v>
      </c>
      <c r="F12" s="103">
        <f>'MPS(input)'!$E$14</f>
        <v>5.6099999999999997E-2</v>
      </c>
      <c r="G12" s="100">
        <v>1900</v>
      </c>
      <c r="H12" s="105">
        <f>'MPS(input)'!$E$20</f>
        <v>0.8</v>
      </c>
      <c r="I12" s="104">
        <f>'MPS(input)'!$E$17</f>
        <v>1.3</v>
      </c>
      <c r="J12" s="117">
        <f>'MPS(input)'!$E$18</f>
        <v>1.3</v>
      </c>
      <c r="K12" s="86">
        <f>(($E12*10^6)-(('MPS(calc_process)'!$F$19*'MPS(calc_process)'!$F$20*('MPS(calc_process)'!$F$24-'MPS(calc_process)'!$F$26))+('MPS(calc_process)'!$F$27*(I$7-1)*'MPS(calc_process)'!$F$21*('MPS(calc_process)'!$F$24-'MPS(calc_process)'!$F$26))))/($E12*10^6)</f>
        <v>0.86532670163834258</v>
      </c>
      <c r="L12" s="119">
        <f>(($E12*10^6)-(('MPS(calc_process)'!$F$19*'MPS(calc_process)'!$F$22*('MPS(calc_process)'!$F$25-'MPS(calc_process)'!$F$26))+('MPS(calc_process)'!$F$27*(J$7-1)*'MPS(calc_process)'!$F$23*('MPS(calc_process)'!$F$25-'MPS(calc_process)'!$F$26))))/($E12*10^6)</f>
        <v>0.61701219687389175</v>
      </c>
      <c r="M12" s="87">
        <f t="shared" si="0"/>
        <v>69.2215106517029</v>
      </c>
      <c r="N12" s="87">
        <f t="shared" si="1"/>
        <v>49.357677599999995</v>
      </c>
      <c r="O12" s="88">
        <f t="shared" si="2"/>
        <v>10.944000000000001</v>
      </c>
      <c r="P12" s="88">
        <f t="shared" si="3"/>
        <v>8.9198330517029021</v>
      </c>
    </row>
    <row r="13" spans="1:16" x14ac:dyDescent="0.15">
      <c r="A13" s="147"/>
      <c r="B13" s="95">
        <v>7</v>
      </c>
      <c r="C13" s="96">
        <v>24000</v>
      </c>
      <c r="D13" s="97">
        <v>300</v>
      </c>
      <c r="E13" s="102">
        <f>'MPS(calc_process)'!$F$16</f>
        <v>3.6658999999999997E-2</v>
      </c>
      <c r="F13" s="103">
        <f>'MPS(input)'!$E$14</f>
        <v>5.6099999999999997E-2</v>
      </c>
      <c r="G13" s="99">
        <v>1900</v>
      </c>
      <c r="H13" s="105">
        <f>'MPS(input)'!$E$20</f>
        <v>0.8</v>
      </c>
      <c r="I13" s="104">
        <f>'MPS(input)'!$E$17</f>
        <v>1.3</v>
      </c>
      <c r="J13" s="117">
        <f>'MPS(input)'!$E$18</f>
        <v>1.3</v>
      </c>
      <c r="K13" s="86">
        <f>(($E13*10^6)-(('MPS(calc_process)'!$F$19*'MPS(calc_process)'!$F$20*('MPS(calc_process)'!$F$24-'MPS(calc_process)'!$F$26))+('MPS(calc_process)'!$F$27*(I$7-1)*'MPS(calc_process)'!$F$21*('MPS(calc_process)'!$F$24-'MPS(calc_process)'!$F$26))))/($E13*10^6)</f>
        <v>0.86532670163834258</v>
      </c>
      <c r="L13" s="119">
        <f>(($E13*10^6)-(('MPS(calc_process)'!$F$19*'MPS(calc_process)'!$F$22*('MPS(calc_process)'!$F$25-'MPS(calc_process)'!$F$26))+('MPS(calc_process)'!$F$27*(J$7-1)*'MPS(calc_process)'!$F$23*('MPS(calc_process)'!$F$25-'MPS(calc_process)'!$F$26))))/($E13*10^6)</f>
        <v>0.61701219687389175</v>
      </c>
      <c r="M13" s="87">
        <f t="shared" si="0"/>
        <v>69.2215106517029</v>
      </c>
      <c r="N13" s="87">
        <f t="shared" si="1"/>
        <v>49.357677599999995</v>
      </c>
      <c r="O13" s="88">
        <f t="shared" si="2"/>
        <v>10.944000000000001</v>
      </c>
      <c r="P13" s="88">
        <f t="shared" si="3"/>
        <v>8.9198330517029021</v>
      </c>
    </row>
    <row r="14" spans="1:16" x14ac:dyDescent="0.15">
      <c r="A14" s="147"/>
      <c r="B14" s="95">
        <v>8</v>
      </c>
      <c r="C14" s="96">
        <v>24000</v>
      </c>
      <c r="D14" s="97">
        <v>300</v>
      </c>
      <c r="E14" s="102">
        <f>'MPS(calc_process)'!$F$16</f>
        <v>3.6658999999999997E-2</v>
      </c>
      <c r="F14" s="103">
        <f>'MPS(input)'!$E$14</f>
        <v>5.6099999999999997E-2</v>
      </c>
      <c r="G14" s="100">
        <v>1900</v>
      </c>
      <c r="H14" s="105">
        <f>'MPS(input)'!$E$20</f>
        <v>0.8</v>
      </c>
      <c r="I14" s="104">
        <f>'MPS(input)'!$E$17</f>
        <v>1.3</v>
      </c>
      <c r="J14" s="117">
        <f>'MPS(input)'!$E$18</f>
        <v>1.3</v>
      </c>
      <c r="K14" s="86">
        <f>(($E14*10^6)-(('MPS(calc_process)'!$F$19*'MPS(calc_process)'!$F$20*('MPS(calc_process)'!$F$24-'MPS(calc_process)'!$F$26))+('MPS(calc_process)'!$F$27*(I$7-1)*'MPS(calc_process)'!$F$21*('MPS(calc_process)'!$F$24-'MPS(calc_process)'!$F$26))))/($E14*10^6)</f>
        <v>0.86532670163834258</v>
      </c>
      <c r="L14" s="119">
        <f>(($E14*10^6)-(('MPS(calc_process)'!$F$19*'MPS(calc_process)'!$F$22*('MPS(calc_process)'!$F$25-'MPS(calc_process)'!$F$26))+('MPS(calc_process)'!$F$27*(J$7-1)*'MPS(calc_process)'!$F$23*('MPS(calc_process)'!$F$25-'MPS(calc_process)'!$F$26))))/($E14*10^6)</f>
        <v>0.61701219687389175</v>
      </c>
      <c r="M14" s="87">
        <f t="shared" si="0"/>
        <v>69.2215106517029</v>
      </c>
      <c r="N14" s="87">
        <f t="shared" si="1"/>
        <v>49.357677599999995</v>
      </c>
      <c r="O14" s="88">
        <f t="shared" si="2"/>
        <v>10.944000000000001</v>
      </c>
      <c r="P14" s="88">
        <f t="shared" si="3"/>
        <v>8.9198330517029021</v>
      </c>
    </row>
    <row r="15" spans="1:16" x14ac:dyDescent="0.15">
      <c r="A15" s="147"/>
      <c r="B15" s="95">
        <v>9</v>
      </c>
      <c r="C15" s="96">
        <v>24000</v>
      </c>
      <c r="D15" s="97">
        <v>300</v>
      </c>
      <c r="E15" s="102">
        <f>'MPS(calc_process)'!$F$16</f>
        <v>3.6658999999999997E-2</v>
      </c>
      <c r="F15" s="103">
        <f>'MPS(input)'!$E$14</f>
        <v>5.6099999999999997E-2</v>
      </c>
      <c r="G15" s="99">
        <v>1900</v>
      </c>
      <c r="H15" s="105">
        <f>'MPS(input)'!$E$20</f>
        <v>0.8</v>
      </c>
      <c r="I15" s="104">
        <f>'MPS(input)'!$E$17</f>
        <v>1.3</v>
      </c>
      <c r="J15" s="117">
        <f>'MPS(input)'!$E$18</f>
        <v>1.3</v>
      </c>
      <c r="K15" s="86">
        <f>(($E15*10^6)-(('MPS(calc_process)'!$F$19*'MPS(calc_process)'!$F$20*('MPS(calc_process)'!$F$24-'MPS(calc_process)'!$F$26))+('MPS(calc_process)'!$F$27*(I$7-1)*'MPS(calc_process)'!$F$21*('MPS(calc_process)'!$F$24-'MPS(calc_process)'!$F$26))))/($E15*10^6)</f>
        <v>0.86532670163834258</v>
      </c>
      <c r="L15" s="119">
        <f>(($E15*10^6)-(('MPS(calc_process)'!$F$19*'MPS(calc_process)'!$F$22*('MPS(calc_process)'!$F$25-'MPS(calc_process)'!$F$26))+('MPS(calc_process)'!$F$27*(J$7-1)*'MPS(calc_process)'!$F$23*('MPS(calc_process)'!$F$25-'MPS(calc_process)'!$F$26))))/($E15*10^6)</f>
        <v>0.61701219687389175</v>
      </c>
      <c r="M15" s="87">
        <f t="shared" si="0"/>
        <v>69.2215106517029</v>
      </c>
      <c r="N15" s="87">
        <f t="shared" si="1"/>
        <v>49.357677599999995</v>
      </c>
      <c r="O15" s="88">
        <f t="shared" si="2"/>
        <v>10.944000000000001</v>
      </c>
      <c r="P15" s="88">
        <f t="shared" si="3"/>
        <v>8.9198330517029021</v>
      </c>
    </row>
    <row r="16" spans="1:16" x14ac:dyDescent="0.15">
      <c r="A16" s="147"/>
      <c r="B16" s="95">
        <v>10</v>
      </c>
      <c r="C16" s="96">
        <v>24000</v>
      </c>
      <c r="D16" s="97">
        <v>300</v>
      </c>
      <c r="E16" s="102">
        <f>'MPS(calc_process)'!$F$16</f>
        <v>3.6658999999999997E-2</v>
      </c>
      <c r="F16" s="103">
        <f>'MPS(input)'!$E$14</f>
        <v>5.6099999999999997E-2</v>
      </c>
      <c r="G16" s="100">
        <v>1900</v>
      </c>
      <c r="H16" s="105">
        <f>'MPS(input)'!$E$20</f>
        <v>0.8</v>
      </c>
      <c r="I16" s="104">
        <f>'MPS(input)'!$E$17</f>
        <v>1.3</v>
      </c>
      <c r="J16" s="117">
        <f>'MPS(input)'!$E$18</f>
        <v>1.3</v>
      </c>
      <c r="K16" s="86">
        <f>(($E16*10^6)-(('MPS(calc_process)'!$F$19*'MPS(calc_process)'!$F$20*('MPS(calc_process)'!$F$24-'MPS(calc_process)'!$F$26))+('MPS(calc_process)'!$F$27*(I$7-1)*'MPS(calc_process)'!$F$21*('MPS(calc_process)'!$F$24-'MPS(calc_process)'!$F$26))))/($E16*10^6)</f>
        <v>0.86532670163834258</v>
      </c>
      <c r="L16" s="119">
        <f>(($E16*10^6)-(('MPS(calc_process)'!$F$19*'MPS(calc_process)'!$F$22*('MPS(calc_process)'!$F$25-'MPS(calc_process)'!$F$26))+('MPS(calc_process)'!$F$27*(J$7-1)*'MPS(calc_process)'!$F$23*('MPS(calc_process)'!$F$25-'MPS(calc_process)'!$F$26))))/($E16*10^6)</f>
        <v>0.61701219687389175</v>
      </c>
      <c r="M16" s="87">
        <f t="shared" si="0"/>
        <v>69.2215106517029</v>
      </c>
      <c r="N16" s="87">
        <f t="shared" si="1"/>
        <v>49.357677599999995</v>
      </c>
      <c r="O16" s="88">
        <f t="shared" si="2"/>
        <v>10.944000000000001</v>
      </c>
      <c r="P16" s="88">
        <f t="shared" si="3"/>
        <v>8.9198330517029021</v>
      </c>
    </row>
    <row r="17" spans="1:16" x14ac:dyDescent="0.15">
      <c r="A17" s="147"/>
      <c r="B17" s="95">
        <v>11</v>
      </c>
      <c r="C17" s="96">
        <v>24000</v>
      </c>
      <c r="D17" s="97">
        <v>300</v>
      </c>
      <c r="E17" s="102">
        <f>'MPS(calc_process)'!$F$16</f>
        <v>3.6658999999999997E-2</v>
      </c>
      <c r="F17" s="103">
        <f>'MPS(input)'!$E$14</f>
        <v>5.6099999999999997E-2</v>
      </c>
      <c r="G17" s="99">
        <v>1900</v>
      </c>
      <c r="H17" s="105">
        <f>'MPS(input)'!$E$20</f>
        <v>0.8</v>
      </c>
      <c r="I17" s="104">
        <f>'MPS(input)'!$E$17</f>
        <v>1.3</v>
      </c>
      <c r="J17" s="117">
        <f>'MPS(input)'!$E$18</f>
        <v>1.3</v>
      </c>
      <c r="K17" s="86">
        <f>(($E17*10^6)-(('MPS(calc_process)'!$F$19*'MPS(calc_process)'!$F$20*('MPS(calc_process)'!$F$24-'MPS(calc_process)'!$F$26))+('MPS(calc_process)'!$F$27*(I$7-1)*'MPS(calc_process)'!$F$21*('MPS(calc_process)'!$F$24-'MPS(calc_process)'!$F$26))))/($E17*10^6)</f>
        <v>0.86532670163834258</v>
      </c>
      <c r="L17" s="119">
        <f>(($E17*10^6)-(('MPS(calc_process)'!$F$19*'MPS(calc_process)'!$F$22*('MPS(calc_process)'!$F$25-'MPS(calc_process)'!$F$26))+('MPS(calc_process)'!$F$27*(J$7-1)*'MPS(calc_process)'!$F$23*('MPS(calc_process)'!$F$25-'MPS(calc_process)'!$F$26))))/($E17*10^6)</f>
        <v>0.61701219687389175</v>
      </c>
      <c r="M17" s="87">
        <f t="shared" si="0"/>
        <v>69.2215106517029</v>
      </c>
      <c r="N17" s="87">
        <f t="shared" si="1"/>
        <v>49.357677599999995</v>
      </c>
      <c r="O17" s="88">
        <f t="shared" si="2"/>
        <v>10.944000000000001</v>
      </c>
      <c r="P17" s="88">
        <f t="shared" si="3"/>
        <v>8.9198330517029021</v>
      </c>
    </row>
    <row r="18" spans="1:16" x14ac:dyDescent="0.15">
      <c r="A18" s="147"/>
      <c r="B18" s="95">
        <v>12</v>
      </c>
      <c r="C18" s="98"/>
      <c r="D18" s="97"/>
      <c r="E18" s="102">
        <f>'MPS(calc_process)'!$F$16</f>
        <v>3.6658999999999997E-2</v>
      </c>
      <c r="F18" s="103">
        <f>'MPS(input)'!$E$14</f>
        <v>5.6099999999999997E-2</v>
      </c>
      <c r="G18" s="100"/>
      <c r="H18" s="105">
        <f>'MPS(input)'!$E$20</f>
        <v>0.8</v>
      </c>
      <c r="I18" s="104">
        <f>'MPS(input)'!$E$17</f>
        <v>1.3</v>
      </c>
      <c r="J18" s="117">
        <f>'MPS(input)'!$E$18</f>
        <v>1.3</v>
      </c>
      <c r="K18" s="86">
        <f>(($E18*10^6)-(('MPS(calc_process)'!$F$19*'MPS(calc_process)'!$F$20*('MPS(calc_process)'!$F$24-'MPS(calc_process)'!$F$26))+('MPS(calc_process)'!$F$27*(I$7-1)*'MPS(calc_process)'!$F$21*('MPS(calc_process)'!$F$24-'MPS(calc_process)'!$F$26))))/($E18*10^6)</f>
        <v>0.86532670163834258</v>
      </c>
      <c r="L18" s="119">
        <f>(($E18*10^6)-(('MPS(calc_process)'!$F$19*'MPS(calc_process)'!$F$22*('MPS(calc_process)'!$F$25-'MPS(calc_process)'!$F$26))+('MPS(calc_process)'!$F$27*(J$7-1)*'MPS(calc_process)'!$F$23*('MPS(calc_process)'!$F$25-'MPS(calc_process)'!$F$26))))/($E18*10^6)</f>
        <v>0.61701219687389175</v>
      </c>
      <c r="M18" s="87">
        <f t="shared" si="0"/>
        <v>0</v>
      </c>
      <c r="N18" s="87">
        <f t="shared" si="1"/>
        <v>0</v>
      </c>
      <c r="O18" s="88">
        <f t="shared" si="2"/>
        <v>0</v>
      </c>
      <c r="P18" s="88">
        <f t="shared" si="3"/>
        <v>0</v>
      </c>
    </row>
    <row r="19" spans="1:16" x14ac:dyDescent="0.15">
      <c r="A19" s="147"/>
      <c r="B19" s="95">
        <v>13</v>
      </c>
      <c r="C19" s="98"/>
      <c r="D19" s="97"/>
      <c r="E19" s="102">
        <f>'MPS(calc_process)'!$F$16</f>
        <v>3.6658999999999997E-2</v>
      </c>
      <c r="F19" s="103">
        <f>'MPS(input)'!$E$14</f>
        <v>5.6099999999999997E-2</v>
      </c>
      <c r="G19" s="100"/>
      <c r="H19" s="105">
        <f>'MPS(input)'!$E$20</f>
        <v>0.8</v>
      </c>
      <c r="I19" s="104">
        <f>'MPS(input)'!$E$17</f>
        <v>1.3</v>
      </c>
      <c r="J19" s="117">
        <f>'MPS(input)'!$E$18</f>
        <v>1.3</v>
      </c>
      <c r="K19" s="86">
        <f>(($E19*10^6)-(('MPS(calc_process)'!$F$19*'MPS(calc_process)'!$F$20*('MPS(calc_process)'!$F$24-'MPS(calc_process)'!$F$26))+('MPS(calc_process)'!$F$27*(I$7-1)*'MPS(calc_process)'!$F$21*('MPS(calc_process)'!$F$24-'MPS(calc_process)'!$F$26))))/($E19*10^6)</f>
        <v>0.86532670163834258</v>
      </c>
      <c r="L19" s="119">
        <f>(($E19*10^6)-(('MPS(calc_process)'!$F$19*'MPS(calc_process)'!$F$22*('MPS(calc_process)'!$F$25-'MPS(calc_process)'!$F$26))+('MPS(calc_process)'!$F$27*(J$7-1)*'MPS(calc_process)'!$F$23*('MPS(calc_process)'!$F$25-'MPS(calc_process)'!$F$26))))/($E19*10^6)</f>
        <v>0.61701219687389175</v>
      </c>
      <c r="M19" s="87">
        <f t="shared" si="0"/>
        <v>0</v>
      </c>
      <c r="N19" s="87">
        <f t="shared" si="1"/>
        <v>0</v>
      </c>
      <c r="O19" s="88">
        <f t="shared" si="2"/>
        <v>0</v>
      </c>
      <c r="P19" s="88">
        <f t="shared" si="3"/>
        <v>0</v>
      </c>
    </row>
    <row r="20" spans="1:16" x14ac:dyDescent="0.15">
      <c r="A20" s="147"/>
      <c r="B20" s="95">
        <v>14</v>
      </c>
      <c r="C20" s="98"/>
      <c r="D20" s="97"/>
      <c r="E20" s="102">
        <f>'MPS(calc_process)'!$F$16</f>
        <v>3.6658999999999997E-2</v>
      </c>
      <c r="F20" s="103">
        <f>'MPS(input)'!$E$14</f>
        <v>5.6099999999999997E-2</v>
      </c>
      <c r="G20" s="100"/>
      <c r="H20" s="105">
        <f>'MPS(input)'!$E$20</f>
        <v>0.8</v>
      </c>
      <c r="I20" s="104">
        <f>'MPS(input)'!$E$17</f>
        <v>1.3</v>
      </c>
      <c r="J20" s="117">
        <f>'MPS(input)'!$E$18</f>
        <v>1.3</v>
      </c>
      <c r="K20" s="86">
        <f>(($E20*10^6)-(('MPS(calc_process)'!$F$19*'MPS(calc_process)'!$F$20*('MPS(calc_process)'!$F$24-'MPS(calc_process)'!$F$26))+('MPS(calc_process)'!$F$27*(I$7-1)*'MPS(calc_process)'!$F$21*('MPS(calc_process)'!$F$24-'MPS(calc_process)'!$F$26))))/($E20*10^6)</f>
        <v>0.86532670163834258</v>
      </c>
      <c r="L20" s="119">
        <f>(($E20*10^6)-(('MPS(calc_process)'!$F$19*'MPS(calc_process)'!$F$22*('MPS(calc_process)'!$F$25-'MPS(calc_process)'!$F$26))+('MPS(calc_process)'!$F$27*(J$7-1)*'MPS(calc_process)'!$F$23*('MPS(calc_process)'!$F$25-'MPS(calc_process)'!$F$26))))/($E20*10^6)</f>
        <v>0.61701219687389175</v>
      </c>
      <c r="M20" s="87">
        <f t="shared" si="0"/>
        <v>0</v>
      </c>
      <c r="N20" s="87">
        <f t="shared" si="1"/>
        <v>0</v>
      </c>
      <c r="O20" s="88">
        <f t="shared" si="2"/>
        <v>0</v>
      </c>
      <c r="P20" s="88">
        <f t="shared" si="3"/>
        <v>0</v>
      </c>
    </row>
    <row r="21" spans="1:16" x14ac:dyDescent="0.15">
      <c r="A21" s="147"/>
      <c r="B21" s="95">
        <v>15</v>
      </c>
      <c r="C21" s="98"/>
      <c r="D21" s="97"/>
      <c r="E21" s="102">
        <f>'MPS(calc_process)'!$F$16</f>
        <v>3.6658999999999997E-2</v>
      </c>
      <c r="F21" s="103">
        <f>'MPS(input)'!$E$14</f>
        <v>5.6099999999999997E-2</v>
      </c>
      <c r="G21" s="100"/>
      <c r="H21" s="105">
        <f>'MPS(input)'!$E$20</f>
        <v>0.8</v>
      </c>
      <c r="I21" s="104">
        <f>'MPS(input)'!$E$17</f>
        <v>1.3</v>
      </c>
      <c r="J21" s="117">
        <f>'MPS(input)'!$E$18</f>
        <v>1.3</v>
      </c>
      <c r="K21" s="86">
        <f>(($E21*10^6)-(('MPS(calc_process)'!$F$19*'MPS(calc_process)'!$F$20*('MPS(calc_process)'!$F$24-'MPS(calc_process)'!$F$26))+('MPS(calc_process)'!$F$27*(I$7-1)*'MPS(calc_process)'!$F$21*('MPS(calc_process)'!$F$24-'MPS(calc_process)'!$F$26))))/($E21*10^6)</f>
        <v>0.86532670163834258</v>
      </c>
      <c r="L21" s="119">
        <f>(($E21*10^6)-(('MPS(calc_process)'!$F$19*'MPS(calc_process)'!$F$22*('MPS(calc_process)'!$F$25-'MPS(calc_process)'!$F$26))+('MPS(calc_process)'!$F$27*(J$7-1)*'MPS(calc_process)'!$F$23*('MPS(calc_process)'!$F$25-'MPS(calc_process)'!$F$26))))/($E21*10^6)</f>
        <v>0.61701219687389175</v>
      </c>
      <c r="M21" s="87">
        <f t="shared" si="0"/>
        <v>0</v>
      </c>
      <c r="N21" s="87">
        <f t="shared" si="1"/>
        <v>0</v>
      </c>
      <c r="O21" s="88">
        <f t="shared" si="2"/>
        <v>0</v>
      </c>
      <c r="P21" s="88">
        <f t="shared" si="3"/>
        <v>0</v>
      </c>
    </row>
    <row r="22" spans="1:16" x14ac:dyDescent="0.15">
      <c r="A22" s="147"/>
      <c r="B22" s="95">
        <v>16</v>
      </c>
      <c r="C22" s="98"/>
      <c r="D22" s="97"/>
      <c r="E22" s="102">
        <f>'MPS(calc_process)'!$F$16</f>
        <v>3.6658999999999997E-2</v>
      </c>
      <c r="F22" s="103">
        <f>'MPS(input)'!$E$14</f>
        <v>5.6099999999999997E-2</v>
      </c>
      <c r="G22" s="100"/>
      <c r="H22" s="105">
        <f>'MPS(input)'!$E$20</f>
        <v>0.8</v>
      </c>
      <c r="I22" s="104">
        <f>'MPS(input)'!$E$17</f>
        <v>1.3</v>
      </c>
      <c r="J22" s="117">
        <f>'MPS(input)'!$E$18</f>
        <v>1.3</v>
      </c>
      <c r="K22" s="86">
        <f>(($E22*10^6)-(('MPS(calc_process)'!$F$19*'MPS(calc_process)'!$F$20*('MPS(calc_process)'!$F$24-'MPS(calc_process)'!$F$26))+('MPS(calc_process)'!$F$27*(I$7-1)*'MPS(calc_process)'!$F$21*('MPS(calc_process)'!$F$24-'MPS(calc_process)'!$F$26))))/($E22*10^6)</f>
        <v>0.86532670163834258</v>
      </c>
      <c r="L22" s="119">
        <f>(($E22*10^6)-(('MPS(calc_process)'!$F$19*'MPS(calc_process)'!$F$22*('MPS(calc_process)'!$F$25-'MPS(calc_process)'!$F$26))+('MPS(calc_process)'!$F$27*(J$7-1)*'MPS(calc_process)'!$F$23*('MPS(calc_process)'!$F$25-'MPS(calc_process)'!$F$26))))/($E22*10^6)</f>
        <v>0.61701219687389175</v>
      </c>
      <c r="M22" s="87">
        <f t="shared" si="0"/>
        <v>0</v>
      </c>
      <c r="N22" s="87">
        <f t="shared" si="1"/>
        <v>0</v>
      </c>
      <c r="O22" s="88">
        <f t="shared" si="2"/>
        <v>0</v>
      </c>
      <c r="P22" s="88">
        <f t="shared" si="3"/>
        <v>0</v>
      </c>
    </row>
    <row r="23" spans="1:16" x14ac:dyDescent="0.15">
      <c r="A23" s="147"/>
      <c r="B23" s="95">
        <v>17</v>
      </c>
      <c r="C23" s="98"/>
      <c r="D23" s="97"/>
      <c r="E23" s="102">
        <f>'MPS(calc_process)'!$F$16</f>
        <v>3.6658999999999997E-2</v>
      </c>
      <c r="F23" s="103">
        <f>'MPS(input)'!$E$14</f>
        <v>5.6099999999999997E-2</v>
      </c>
      <c r="G23" s="100"/>
      <c r="H23" s="105">
        <f>'MPS(input)'!$E$20</f>
        <v>0.8</v>
      </c>
      <c r="I23" s="104">
        <f>'MPS(input)'!$E$17</f>
        <v>1.3</v>
      </c>
      <c r="J23" s="117">
        <f>'MPS(input)'!$E$18</f>
        <v>1.3</v>
      </c>
      <c r="K23" s="86">
        <f>(($E23*10^6)-(('MPS(calc_process)'!$F$19*'MPS(calc_process)'!$F$20*('MPS(calc_process)'!$F$24-'MPS(calc_process)'!$F$26))+('MPS(calc_process)'!$F$27*(I$7-1)*'MPS(calc_process)'!$F$21*('MPS(calc_process)'!$F$24-'MPS(calc_process)'!$F$26))))/($E23*10^6)</f>
        <v>0.86532670163834258</v>
      </c>
      <c r="L23" s="119">
        <f>(($E23*10^6)-(('MPS(calc_process)'!$F$19*'MPS(calc_process)'!$F$22*('MPS(calc_process)'!$F$25-'MPS(calc_process)'!$F$26))+('MPS(calc_process)'!$F$27*(J$7-1)*'MPS(calc_process)'!$F$23*('MPS(calc_process)'!$F$25-'MPS(calc_process)'!$F$26))))/($E23*10^6)</f>
        <v>0.61701219687389175</v>
      </c>
      <c r="M23" s="87">
        <f t="shared" si="0"/>
        <v>0</v>
      </c>
      <c r="N23" s="87">
        <f t="shared" si="1"/>
        <v>0</v>
      </c>
      <c r="O23" s="88">
        <f t="shared" si="2"/>
        <v>0</v>
      </c>
      <c r="P23" s="88">
        <f t="shared" si="3"/>
        <v>0</v>
      </c>
    </row>
    <row r="24" spans="1:16" x14ac:dyDescent="0.15">
      <c r="A24" s="147"/>
      <c r="B24" s="95">
        <v>18</v>
      </c>
      <c r="C24" s="98"/>
      <c r="D24" s="97"/>
      <c r="E24" s="102">
        <f>'MPS(calc_process)'!$F$16</f>
        <v>3.6658999999999997E-2</v>
      </c>
      <c r="F24" s="103">
        <f>'MPS(input)'!$E$14</f>
        <v>5.6099999999999997E-2</v>
      </c>
      <c r="G24" s="100"/>
      <c r="H24" s="105">
        <f>'MPS(input)'!$E$20</f>
        <v>0.8</v>
      </c>
      <c r="I24" s="104">
        <f>'MPS(input)'!$E$17</f>
        <v>1.3</v>
      </c>
      <c r="J24" s="117">
        <f>'MPS(input)'!$E$18</f>
        <v>1.3</v>
      </c>
      <c r="K24" s="86">
        <f>(($E24*10^6)-(('MPS(calc_process)'!$F$19*'MPS(calc_process)'!$F$20*('MPS(calc_process)'!$F$24-'MPS(calc_process)'!$F$26))+('MPS(calc_process)'!$F$27*(I$7-1)*'MPS(calc_process)'!$F$21*('MPS(calc_process)'!$F$24-'MPS(calc_process)'!$F$26))))/($E24*10^6)</f>
        <v>0.86532670163834258</v>
      </c>
      <c r="L24" s="119">
        <f>(($E24*10^6)-(('MPS(calc_process)'!$F$19*'MPS(calc_process)'!$F$22*('MPS(calc_process)'!$F$25-'MPS(calc_process)'!$F$26))+('MPS(calc_process)'!$F$27*(J$7-1)*'MPS(calc_process)'!$F$23*('MPS(calc_process)'!$F$25-'MPS(calc_process)'!$F$26))))/($E24*10^6)</f>
        <v>0.61701219687389175</v>
      </c>
      <c r="M24" s="87">
        <f t="shared" si="0"/>
        <v>0</v>
      </c>
      <c r="N24" s="87">
        <f t="shared" si="1"/>
        <v>0</v>
      </c>
      <c r="O24" s="88">
        <f t="shared" si="2"/>
        <v>0</v>
      </c>
      <c r="P24" s="88">
        <f t="shared" si="3"/>
        <v>0</v>
      </c>
    </row>
    <row r="25" spans="1:16" x14ac:dyDescent="0.15">
      <c r="A25" s="147"/>
      <c r="B25" s="95">
        <v>19</v>
      </c>
      <c r="C25" s="98"/>
      <c r="D25" s="97"/>
      <c r="E25" s="102">
        <f>'MPS(calc_process)'!$F$16</f>
        <v>3.6658999999999997E-2</v>
      </c>
      <c r="F25" s="103">
        <f>'MPS(input)'!$E$14</f>
        <v>5.6099999999999997E-2</v>
      </c>
      <c r="G25" s="100"/>
      <c r="H25" s="105">
        <f>'MPS(input)'!$E$20</f>
        <v>0.8</v>
      </c>
      <c r="I25" s="104">
        <f>'MPS(input)'!$E$17</f>
        <v>1.3</v>
      </c>
      <c r="J25" s="117">
        <f>'MPS(input)'!$E$18</f>
        <v>1.3</v>
      </c>
      <c r="K25" s="86">
        <f>(($E25*10^6)-(('MPS(calc_process)'!$F$19*'MPS(calc_process)'!$F$20*('MPS(calc_process)'!$F$24-'MPS(calc_process)'!$F$26))+('MPS(calc_process)'!$F$27*(I$7-1)*'MPS(calc_process)'!$F$21*('MPS(calc_process)'!$F$24-'MPS(calc_process)'!$F$26))))/($E25*10^6)</f>
        <v>0.86532670163834258</v>
      </c>
      <c r="L25" s="119">
        <f>(($E25*10^6)-(('MPS(calc_process)'!$F$19*'MPS(calc_process)'!$F$22*('MPS(calc_process)'!$F$25-'MPS(calc_process)'!$F$26))+('MPS(calc_process)'!$F$27*(J$7-1)*'MPS(calc_process)'!$F$23*('MPS(calc_process)'!$F$25-'MPS(calc_process)'!$F$26))))/($E25*10^6)</f>
        <v>0.61701219687389175</v>
      </c>
      <c r="M25" s="87">
        <f t="shared" si="0"/>
        <v>0</v>
      </c>
      <c r="N25" s="87">
        <f t="shared" si="1"/>
        <v>0</v>
      </c>
      <c r="O25" s="88">
        <f t="shared" si="2"/>
        <v>0</v>
      </c>
      <c r="P25" s="88">
        <f t="shared" si="3"/>
        <v>0</v>
      </c>
    </row>
    <row r="26" spans="1:16" x14ac:dyDescent="0.15">
      <c r="A26" s="147"/>
      <c r="B26" s="95">
        <v>20</v>
      </c>
      <c r="C26" s="98"/>
      <c r="D26" s="97"/>
      <c r="E26" s="102">
        <f>'MPS(calc_process)'!$F$16</f>
        <v>3.6658999999999997E-2</v>
      </c>
      <c r="F26" s="103">
        <f>'MPS(input)'!$E$14</f>
        <v>5.6099999999999997E-2</v>
      </c>
      <c r="G26" s="100"/>
      <c r="H26" s="105">
        <f>'MPS(input)'!$E$20</f>
        <v>0.8</v>
      </c>
      <c r="I26" s="104">
        <f>'MPS(input)'!$E$17</f>
        <v>1.3</v>
      </c>
      <c r="J26" s="117">
        <f>'MPS(input)'!$E$18</f>
        <v>1.3</v>
      </c>
      <c r="K26" s="86">
        <f>(($E26*10^6)-(('MPS(calc_process)'!$F$19*'MPS(calc_process)'!$F$20*('MPS(calc_process)'!$F$24-'MPS(calc_process)'!$F$26))+('MPS(calc_process)'!$F$27*(I$7-1)*'MPS(calc_process)'!$F$21*('MPS(calc_process)'!$F$24-'MPS(calc_process)'!$F$26))))/($E26*10^6)</f>
        <v>0.86532670163834258</v>
      </c>
      <c r="L26" s="119">
        <f>(($E26*10^6)-(('MPS(calc_process)'!$F$19*'MPS(calc_process)'!$F$22*('MPS(calc_process)'!$F$25-'MPS(calc_process)'!$F$26))+('MPS(calc_process)'!$F$27*(J$7-1)*'MPS(calc_process)'!$F$23*('MPS(calc_process)'!$F$25-'MPS(calc_process)'!$F$26))))/($E26*10^6)</f>
        <v>0.61701219687389175</v>
      </c>
      <c r="M26" s="87">
        <f t="shared" si="0"/>
        <v>0</v>
      </c>
      <c r="N26" s="87">
        <f t="shared" si="1"/>
        <v>0</v>
      </c>
      <c r="O26" s="88">
        <f t="shared" si="2"/>
        <v>0</v>
      </c>
      <c r="P26" s="88">
        <f t="shared" si="3"/>
        <v>0</v>
      </c>
    </row>
    <row r="27" spans="1:16" ht="19.5" customHeight="1" x14ac:dyDescent="0.15">
      <c r="A27" s="147"/>
      <c r="B27" s="89" t="s">
        <v>129</v>
      </c>
      <c r="C27" s="90" t="s">
        <v>123</v>
      </c>
      <c r="D27" s="90" t="s">
        <v>123</v>
      </c>
      <c r="E27" s="90" t="s">
        <v>123</v>
      </c>
      <c r="F27" s="90" t="s">
        <v>123</v>
      </c>
      <c r="G27" s="92">
        <f>SUM(G7:G26)</f>
        <v>20900</v>
      </c>
      <c r="H27" s="91" t="s">
        <v>123</v>
      </c>
      <c r="I27" s="90" t="s">
        <v>123</v>
      </c>
      <c r="J27" s="118" t="s">
        <v>161</v>
      </c>
      <c r="K27" s="91" t="s">
        <v>123</v>
      </c>
      <c r="L27" s="120" t="s">
        <v>162</v>
      </c>
      <c r="M27" s="93">
        <f>SUMIF(M7:M26,"&gt;0",M7:M26)</f>
        <v>761.43661716873203</v>
      </c>
      <c r="N27" s="94">
        <f>SUM(N7:N26)</f>
        <v>542.93445359999998</v>
      </c>
      <c r="O27" s="93">
        <f>SUM(O7:O26)</f>
        <v>120.38400000000001</v>
      </c>
      <c r="P27" s="93">
        <f>SUMIF(P7:P26,"&gt;0",P7:P26)</f>
        <v>98.118163568731944</v>
      </c>
    </row>
  </sheetData>
  <sheetProtection algorithmName="SHA-512" hashValue="J5gVyLpDRSgvC+tkoGaUNak5jpF52YhEHffq8BBIvRWRx2g06adQK471E+kQft782zkK2VO6sG+qpepaC7atPw==" saltValue="dBwOUU/piU5K/0Ha0h18dg==" spinCount="100000" sheet="1" objects="1" scenarios="1" formatCells="0" formatRows="0"/>
  <mergeCells count="4">
    <mergeCell ref="A7:A27"/>
    <mergeCell ref="M3:P3"/>
    <mergeCell ref="C3:D3"/>
    <mergeCell ref="E3:L3"/>
  </mergeCells>
  <phoneticPr fontId="10"/>
  <pageMargins left="0.70866141732283472" right="0.70866141732283472" top="0.74803149606299213" bottom="0.74803149606299213" header="0.31496062992125984" footer="0.31496062992125984"/>
  <pageSetup paperSize="8" scale="9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I27"/>
  <sheetViews>
    <sheetView showGridLines="0" view="pageBreakPreview" zoomScale="80" zoomScaleNormal="100" zoomScaleSheetLayoutView="80" workbookViewId="0"/>
  </sheetViews>
  <sheetFormatPr defaultColWidth="9" defaultRowHeight="12.75" x14ac:dyDescent="0.15"/>
  <cols>
    <col min="1" max="4" width="3.625" style="37" customWidth="1"/>
    <col min="5" max="5" width="47.125" style="37" customWidth="1"/>
    <col min="6" max="7" width="12.625" style="37" customWidth="1"/>
    <col min="8" max="8" width="10.875" style="37" customWidth="1"/>
    <col min="9" max="9" width="11.625" style="39" customWidth="1"/>
    <col min="10" max="16384" width="9" style="37"/>
  </cols>
  <sheetData>
    <row r="1" spans="1:9" ht="18" customHeight="1" x14ac:dyDescent="0.15">
      <c r="I1" s="131" t="str">
        <f>'MPS(input)'!K1</f>
        <v>Monitoring Spreadsheet: JCM_ID_AM009_ver03.0</v>
      </c>
    </row>
    <row r="2" spans="1:9" ht="18" customHeight="1" x14ac:dyDescent="0.15">
      <c r="I2" s="38" t="str">
        <f>'MPS(input)'!K2</f>
        <v>Reference number: ID010</v>
      </c>
    </row>
    <row r="3" spans="1:9" ht="27.75" customHeight="1" x14ac:dyDescent="0.15">
      <c r="A3" s="154" t="s">
        <v>68</v>
      </c>
      <c r="B3" s="154"/>
      <c r="C3" s="154"/>
      <c r="D3" s="154"/>
      <c r="E3" s="154"/>
      <c r="F3" s="154"/>
      <c r="G3" s="154"/>
      <c r="H3" s="154"/>
      <c r="I3" s="154"/>
    </row>
    <row r="4" spans="1:9" ht="11.25" customHeight="1" x14ac:dyDescent="0.15"/>
    <row r="5" spans="1:9" ht="18.75" customHeight="1" thickBot="1" x14ac:dyDescent="0.2">
      <c r="A5" s="40" t="s">
        <v>69</v>
      </c>
      <c r="B5" s="41"/>
      <c r="C5" s="41"/>
      <c r="D5" s="41"/>
      <c r="E5" s="42"/>
      <c r="F5" s="43" t="s">
        <v>70</v>
      </c>
      <c r="G5" s="44" t="s">
        <v>71</v>
      </c>
      <c r="H5" s="43" t="s">
        <v>18</v>
      </c>
      <c r="I5" s="45" t="s">
        <v>0</v>
      </c>
    </row>
    <row r="6" spans="1:9" ht="18.75" customHeight="1" thickBot="1" x14ac:dyDescent="0.2">
      <c r="A6" s="46"/>
      <c r="B6" s="47" t="s">
        <v>72</v>
      </c>
      <c r="C6" s="47"/>
      <c r="D6" s="47"/>
      <c r="E6" s="47"/>
      <c r="F6" s="48"/>
      <c r="G6" s="49">
        <f>G8-G11</f>
        <v>98.118163568732029</v>
      </c>
      <c r="H6" s="50" t="s">
        <v>73</v>
      </c>
      <c r="I6" s="51" t="s">
        <v>74</v>
      </c>
    </row>
    <row r="7" spans="1:9" ht="18.75" customHeight="1" thickBot="1" x14ac:dyDescent="0.2">
      <c r="A7" s="40" t="s">
        <v>75</v>
      </c>
      <c r="B7" s="42"/>
      <c r="C7" s="41"/>
      <c r="D7" s="43"/>
      <c r="E7" s="43"/>
      <c r="F7" s="43"/>
      <c r="G7" s="52"/>
      <c r="H7" s="42"/>
      <c r="I7" s="43"/>
    </row>
    <row r="8" spans="1:9" ht="18.75" customHeight="1" thickBot="1" x14ac:dyDescent="0.2">
      <c r="A8" s="53"/>
      <c r="B8" s="54" t="s">
        <v>76</v>
      </c>
      <c r="C8" s="47"/>
      <c r="D8" s="47"/>
      <c r="E8" s="47"/>
      <c r="F8" s="48"/>
      <c r="G8" s="49">
        <f>G9</f>
        <v>761.43661716873203</v>
      </c>
      <c r="H8" s="50" t="s">
        <v>73</v>
      </c>
      <c r="I8" s="55" t="s">
        <v>77</v>
      </c>
    </row>
    <row r="9" spans="1:9" ht="18.75" customHeight="1" x14ac:dyDescent="0.15">
      <c r="A9" s="46"/>
      <c r="B9" s="56"/>
      <c r="C9" s="57" t="s">
        <v>78</v>
      </c>
      <c r="D9" s="57"/>
      <c r="E9" s="57"/>
      <c r="F9" s="55" t="s">
        <v>179</v>
      </c>
      <c r="G9" s="58">
        <f>'MPS(input_separate)'!M27</f>
        <v>761.43661716873203</v>
      </c>
      <c r="H9" s="59" t="s">
        <v>73</v>
      </c>
      <c r="I9" s="55" t="s">
        <v>77</v>
      </c>
    </row>
    <row r="10" spans="1:9" ht="18.75" customHeight="1" thickBot="1" x14ac:dyDescent="0.2">
      <c r="A10" s="40" t="s">
        <v>79</v>
      </c>
      <c r="B10" s="41"/>
      <c r="C10" s="41"/>
      <c r="D10" s="41"/>
      <c r="E10" s="42"/>
      <c r="F10" s="43"/>
      <c r="G10" s="60"/>
      <c r="H10" s="42"/>
      <c r="I10" s="43"/>
    </row>
    <row r="11" spans="1:9" ht="18.75" customHeight="1" thickBot="1" x14ac:dyDescent="0.2">
      <c r="A11" s="53"/>
      <c r="B11" s="54" t="s">
        <v>80</v>
      </c>
      <c r="C11" s="47"/>
      <c r="D11" s="47"/>
      <c r="E11" s="47"/>
      <c r="F11" s="61"/>
      <c r="G11" s="49">
        <f>SUM(G12:G13)</f>
        <v>663.3184536</v>
      </c>
      <c r="H11" s="50" t="s">
        <v>73</v>
      </c>
      <c r="I11" s="55"/>
    </row>
    <row r="12" spans="1:9" ht="18.75" customHeight="1" x14ac:dyDescent="0.15">
      <c r="A12" s="53"/>
      <c r="B12" s="62"/>
      <c r="C12" s="153" t="s">
        <v>81</v>
      </c>
      <c r="D12" s="153"/>
      <c r="E12" s="153"/>
      <c r="F12" s="51" t="s">
        <v>130</v>
      </c>
      <c r="G12" s="58">
        <f>'MPS(input_separate)'!O27</f>
        <v>120.38400000000001</v>
      </c>
      <c r="H12" s="59" t="s">
        <v>73</v>
      </c>
      <c r="I12" s="55" t="s">
        <v>82</v>
      </c>
    </row>
    <row r="13" spans="1:9" ht="18.75" customHeight="1" x14ac:dyDescent="0.15">
      <c r="A13" s="46"/>
      <c r="B13" s="56"/>
      <c r="C13" s="153" t="s">
        <v>83</v>
      </c>
      <c r="D13" s="153"/>
      <c r="E13" s="153"/>
      <c r="F13" s="101" t="s">
        <v>178</v>
      </c>
      <c r="G13" s="63">
        <f>'MPS(input_separate)'!N27</f>
        <v>542.93445359999998</v>
      </c>
      <c r="H13" s="59" t="s">
        <v>73</v>
      </c>
      <c r="I13" s="64" t="s">
        <v>84</v>
      </c>
    </row>
    <row r="14" spans="1:9" ht="14.25" customHeight="1" x14ac:dyDescent="0.15">
      <c r="A14" s="5"/>
      <c r="B14" s="5"/>
      <c r="C14" s="5"/>
      <c r="D14" s="5"/>
      <c r="E14" s="5"/>
      <c r="F14" s="65"/>
      <c r="G14" s="66"/>
      <c r="H14" s="67"/>
      <c r="I14" s="4"/>
    </row>
    <row r="15" spans="1:9" ht="21.75" customHeight="1" x14ac:dyDescent="0.15">
      <c r="E15" s="5" t="s">
        <v>85</v>
      </c>
      <c r="F15" s="68"/>
    </row>
    <row r="16" spans="1:9" ht="21.75" customHeight="1" x14ac:dyDescent="0.15">
      <c r="E16" s="69" t="s">
        <v>86</v>
      </c>
      <c r="F16" s="70">
        <f>36.659/1000</f>
        <v>3.6658999999999997E-2</v>
      </c>
      <c r="G16" s="71" t="s">
        <v>87</v>
      </c>
      <c r="H16" s="72"/>
    </row>
    <row r="17" spans="5:8" s="39" customFormat="1" ht="21.75" customHeight="1" x14ac:dyDescent="0.15">
      <c r="E17" s="69" t="s">
        <v>88</v>
      </c>
      <c r="F17" s="73">
        <v>5.6099999999999997E-2</v>
      </c>
      <c r="G17" s="71" t="s">
        <v>89</v>
      </c>
      <c r="H17" s="72"/>
    </row>
    <row r="18" spans="5:8" s="39" customFormat="1" ht="21.75" customHeight="1" x14ac:dyDescent="0.15">
      <c r="E18" s="67"/>
      <c r="F18" s="74"/>
      <c r="G18" s="67"/>
      <c r="H18" s="67"/>
    </row>
    <row r="19" spans="5:8" s="39" customFormat="1" ht="21.75" customHeight="1" x14ac:dyDescent="0.15">
      <c r="E19" s="69" t="s">
        <v>90</v>
      </c>
      <c r="F19" s="75">
        <v>10.694000000000001</v>
      </c>
      <c r="G19" s="71" t="s">
        <v>91</v>
      </c>
      <c r="H19" s="72"/>
    </row>
    <row r="20" spans="5:8" s="39" customFormat="1" ht="21.75" customHeight="1" x14ac:dyDescent="0.15">
      <c r="E20" s="69" t="s">
        <v>92</v>
      </c>
      <c r="F20" s="75">
        <v>1.3680000000000001</v>
      </c>
      <c r="G20" s="71" t="s">
        <v>93</v>
      </c>
      <c r="H20" s="72"/>
    </row>
    <row r="21" spans="5:8" s="39" customFormat="1" ht="21.75" customHeight="1" x14ac:dyDescent="0.15">
      <c r="E21" s="69" t="s">
        <v>94</v>
      </c>
      <c r="F21" s="75">
        <v>1.319</v>
      </c>
      <c r="G21" s="71" t="s">
        <v>93</v>
      </c>
      <c r="H21" s="72"/>
    </row>
    <row r="22" spans="5:8" s="39" customFormat="1" ht="21.75" customHeight="1" x14ac:dyDescent="0.15">
      <c r="E22" s="126" t="s">
        <v>172</v>
      </c>
      <c r="F22" s="121">
        <v>1.4550000000000001</v>
      </c>
      <c r="G22" s="122" t="s">
        <v>163</v>
      </c>
      <c r="H22" s="123"/>
    </row>
    <row r="23" spans="5:8" s="39" customFormat="1" ht="21.75" customHeight="1" x14ac:dyDescent="0.15">
      <c r="E23" s="126" t="s">
        <v>173</v>
      </c>
      <c r="F23" s="121">
        <v>1.38</v>
      </c>
      <c r="G23" s="122" t="s">
        <v>163</v>
      </c>
      <c r="H23" s="123"/>
    </row>
    <row r="24" spans="5:8" s="39" customFormat="1" ht="21.75" customHeight="1" x14ac:dyDescent="0.15">
      <c r="E24" s="126" t="s">
        <v>174</v>
      </c>
      <c r="F24" s="124">
        <v>300</v>
      </c>
      <c r="G24" s="122" t="s">
        <v>95</v>
      </c>
      <c r="H24" s="123"/>
    </row>
    <row r="25" spans="5:8" s="39" customFormat="1" ht="21.75" customHeight="1" x14ac:dyDescent="0.15">
      <c r="E25" s="126" t="s">
        <v>175</v>
      </c>
      <c r="F25" s="124">
        <v>750</v>
      </c>
      <c r="G25" s="122" t="s">
        <v>95</v>
      </c>
      <c r="H25" s="123"/>
    </row>
    <row r="26" spans="5:8" s="39" customFormat="1" ht="21.75" customHeight="1" x14ac:dyDescent="0.15">
      <c r="E26" s="69" t="s">
        <v>96</v>
      </c>
      <c r="F26" s="78">
        <v>32.6</v>
      </c>
      <c r="G26" s="71" t="s">
        <v>95</v>
      </c>
      <c r="H26" s="72"/>
    </row>
    <row r="27" spans="5:8" s="39" customFormat="1" ht="21.75" customHeight="1" x14ac:dyDescent="0.15">
      <c r="E27" s="69" t="s">
        <v>97</v>
      </c>
      <c r="F27" s="77">
        <v>9.6880000000000006</v>
      </c>
      <c r="G27" s="71" t="s">
        <v>91</v>
      </c>
      <c r="H27" s="72"/>
    </row>
  </sheetData>
  <sheetProtection algorithmName="SHA-512" hashValue="Z8Qw4VlmYMhO2fCQq2Pe/7Q2LK2PRKyZww/tpufzXYA7JF+84IXHr80Hjx55GRU4nUDPEDBVV5+KrKqGO97GPg==" saltValue="H87HL5KoHfhj4ymhjeCUKQ==" spinCount="100000" sheet="1" objects="1" scenarios="1"/>
  <mergeCells count="3">
    <mergeCell ref="C13:E13"/>
    <mergeCell ref="C12:E12"/>
    <mergeCell ref="A3:I3"/>
  </mergeCells>
  <phoneticPr fontId="2"/>
  <pageMargins left="0.70866141732283472" right="0.70866141732283472" top="0.74803149606299213" bottom="0.74803149606299213" header="0.31496062992125984" footer="0.31496062992125984"/>
  <pageSetup paperSize="9" scale="8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showGridLines="0" view="pageBreakPreview" zoomScale="85" zoomScaleNormal="80" zoomScaleSheetLayoutView="85" workbookViewId="0"/>
  </sheetViews>
  <sheetFormatPr defaultRowHeight="13.5" x14ac:dyDescent="0.15"/>
  <cols>
    <col min="1" max="1" width="3.625" style="106" customWidth="1"/>
    <col min="2" max="2" width="36.375" style="106" customWidth="1"/>
    <col min="3" max="3" width="49.125" style="106" customWidth="1"/>
    <col min="4" max="256" width="9" style="106"/>
    <col min="257" max="257" width="3.625" style="106" customWidth="1"/>
    <col min="258" max="258" width="36.375" style="106" customWidth="1"/>
    <col min="259" max="259" width="49.125" style="106" customWidth="1"/>
    <col min="260" max="512" width="9" style="106"/>
    <col min="513" max="513" width="3.625" style="106" customWidth="1"/>
    <col min="514" max="514" width="36.375" style="106" customWidth="1"/>
    <col min="515" max="515" width="49.125" style="106" customWidth="1"/>
    <col min="516" max="768" width="9" style="106"/>
    <col min="769" max="769" width="3.625" style="106" customWidth="1"/>
    <col min="770" max="770" width="36.375" style="106" customWidth="1"/>
    <col min="771" max="771" width="49.125" style="106" customWidth="1"/>
    <col min="772" max="1024" width="9" style="106"/>
    <col min="1025" max="1025" width="3.625" style="106" customWidth="1"/>
    <col min="1026" max="1026" width="36.375" style="106" customWidth="1"/>
    <col min="1027" max="1027" width="49.125" style="106" customWidth="1"/>
    <col min="1028" max="1280" width="9" style="106"/>
    <col min="1281" max="1281" width="3.625" style="106" customWidth="1"/>
    <col min="1282" max="1282" width="36.375" style="106" customWidth="1"/>
    <col min="1283" max="1283" width="49.125" style="106" customWidth="1"/>
    <col min="1284" max="1536" width="9" style="106"/>
    <col min="1537" max="1537" width="3.625" style="106" customWidth="1"/>
    <col min="1538" max="1538" width="36.375" style="106" customWidth="1"/>
    <col min="1539" max="1539" width="49.125" style="106" customWidth="1"/>
    <col min="1540" max="1792" width="9" style="106"/>
    <col min="1793" max="1793" width="3.625" style="106" customWidth="1"/>
    <col min="1794" max="1794" width="36.375" style="106" customWidth="1"/>
    <col min="1795" max="1795" width="49.125" style="106" customWidth="1"/>
    <col min="1796" max="2048" width="9" style="106"/>
    <col min="2049" max="2049" width="3.625" style="106" customWidth="1"/>
    <col min="2050" max="2050" width="36.375" style="106" customWidth="1"/>
    <col min="2051" max="2051" width="49.125" style="106" customWidth="1"/>
    <col min="2052" max="2304" width="9" style="106"/>
    <col min="2305" max="2305" width="3.625" style="106" customWidth="1"/>
    <col min="2306" max="2306" width="36.375" style="106" customWidth="1"/>
    <col min="2307" max="2307" width="49.125" style="106" customWidth="1"/>
    <col min="2308" max="2560" width="9" style="106"/>
    <col min="2561" max="2561" width="3.625" style="106" customWidth="1"/>
    <col min="2562" max="2562" width="36.375" style="106" customWidth="1"/>
    <col min="2563" max="2563" width="49.125" style="106" customWidth="1"/>
    <col min="2564" max="2816" width="9" style="106"/>
    <col min="2817" max="2817" width="3.625" style="106" customWidth="1"/>
    <col min="2818" max="2818" width="36.375" style="106" customWidth="1"/>
    <col min="2819" max="2819" width="49.125" style="106" customWidth="1"/>
    <col min="2820" max="3072" width="9" style="106"/>
    <col min="3073" max="3073" width="3.625" style="106" customWidth="1"/>
    <col min="3074" max="3074" width="36.375" style="106" customWidth="1"/>
    <col min="3075" max="3075" width="49.125" style="106" customWidth="1"/>
    <col min="3076" max="3328" width="9" style="106"/>
    <col min="3329" max="3329" width="3.625" style="106" customWidth="1"/>
    <col min="3330" max="3330" width="36.375" style="106" customWidth="1"/>
    <col min="3331" max="3331" width="49.125" style="106" customWidth="1"/>
    <col min="3332" max="3584" width="9" style="106"/>
    <col min="3585" max="3585" width="3.625" style="106" customWidth="1"/>
    <col min="3586" max="3586" width="36.375" style="106" customWidth="1"/>
    <col min="3587" max="3587" width="49.125" style="106" customWidth="1"/>
    <col min="3588" max="3840" width="9" style="106"/>
    <col min="3841" max="3841" width="3.625" style="106" customWidth="1"/>
    <col min="3842" max="3842" width="36.375" style="106" customWidth="1"/>
    <col min="3843" max="3843" width="49.125" style="106" customWidth="1"/>
    <col min="3844" max="4096" width="9" style="106"/>
    <col min="4097" max="4097" width="3.625" style="106" customWidth="1"/>
    <col min="4098" max="4098" width="36.375" style="106" customWidth="1"/>
    <col min="4099" max="4099" width="49.125" style="106" customWidth="1"/>
    <col min="4100" max="4352" width="9" style="106"/>
    <col min="4353" max="4353" width="3.625" style="106" customWidth="1"/>
    <col min="4354" max="4354" width="36.375" style="106" customWidth="1"/>
    <col min="4355" max="4355" width="49.125" style="106" customWidth="1"/>
    <col min="4356" max="4608" width="9" style="106"/>
    <col min="4609" max="4609" width="3.625" style="106" customWidth="1"/>
    <col min="4610" max="4610" width="36.375" style="106" customWidth="1"/>
    <col min="4611" max="4611" width="49.125" style="106" customWidth="1"/>
    <col min="4612" max="4864" width="9" style="106"/>
    <col min="4865" max="4865" width="3.625" style="106" customWidth="1"/>
    <col min="4866" max="4866" width="36.375" style="106" customWidth="1"/>
    <col min="4867" max="4867" width="49.125" style="106" customWidth="1"/>
    <col min="4868" max="5120" width="9" style="106"/>
    <col min="5121" max="5121" width="3.625" style="106" customWidth="1"/>
    <col min="5122" max="5122" width="36.375" style="106" customWidth="1"/>
    <col min="5123" max="5123" width="49.125" style="106" customWidth="1"/>
    <col min="5124" max="5376" width="9" style="106"/>
    <col min="5377" max="5377" width="3.625" style="106" customWidth="1"/>
    <col min="5378" max="5378" width="36.375" style="106" customWidth="1"/>
    <col min="5379" max="5379" width="49.125" style="106" customWidth="1"/>
    <col min="5380" max="5632" width="9" style="106"/>
    <col min="5633" max="5633" width="3.625" style="106" customWidth="1"/>
    <col min="5634" max="5634" width="36.375" style="106" customWidth="1"/>
    <col min="5635" max="5635" width="49.125" style="106" customWidth="1"/>
    <col min="5636" max="5888" width="9" style="106"/>
    <col min="5889" max="5889" width="3.625" style="106" customWidth="1"/>
    <col min="5890" max="5890" width="36.375" style="106" customWidth="1"/>
    <col min="5891" max="5891" width="49.125" style="106" customWidth="1"/>
    <col min="5892" max="6144" width="9" style="106"/>
    <col min="6145" max="6145" width="3.625" style="106" customWidth="1"/>
    <col min="6146" max="6146" width="36.375" style="106" customWidth="1"/>
    <col min="6147" max="6147" width="49.125" style="106" customWidth="1"/>
    <col min="6148" max="6400" width="9" style="106"/>
    <col min="6401" max="6401" width="3.625" style="106" customWidth="1"/>
    <col min="6402" max="6402" width="36.375" style="106" customWidth="1"/>
    <col min="6403" max="6403" width="49.125" style="106" customWidth="1"/>
    <col min="6404" max="6656" width="9" style="106"/>
    <col min="6657" max="6657" width="3.625" style="106" customWidth="1"/>
    <col min="6658" max="6658" width="36.375" style="106" customWidth="1"/>
    <col min="6659" max="6659" width="49.125" style="106" customWidth="1"/>
    <col min="6660" max="6912" width="9" style="106"/>
    <col min="6913" max="6913" width="3.625" style="106" customWidth="1"/>
    <col min="6914" max="6914" width="36.375" style="106" customWidth="1"/>
    <col min="6915" max="6915" width="49.125" style="106" customWidth="1"/>
    <col min="6916" max="7168" width="9" style="106"/>
    <col min="7169" max="7169" width="3.625" style="106" customWidth="1"/>
    <col min="7170" max="7170" width="36.375" style="106" customWidth="1"/>
    <col min="7171" max="7171" width="49.125" style="106" customWidth="1"/>
    <col min="7172" max="7424" width="9" style="106"/>
    <col min="7425" max="7425" width="3.625" style="106" customWidth="1"/>
    <col min="7426" max="7426" width="36.375" style="106" customWidth="1"/>
    <col min="7427" max="7427" width="49.125" style="106" customWidth="1"/>
    <col min="7428" max="7680" width="9" style="106"/>
    <col min="7681" max="7681" width="3.625" style="106" customWidth="1"/>
    <col min="7682" max="7682" width="36.375" style="106" customWidth="1"/>
    <col min="7683" max="7683" width="49.125" style="106" customWidth="1"/>
    <col min="7684" max="7936" width="9" style="106"/>
    <col min="7937" max="7937" width="3.625" style="106" customWidth="1"/>
    <col min="7938" max="7938" width="36.375" style="106" customWidth="1"/>
    <col min="7939" max="7939" width="49.125" style="106" customWidth="1"/>
    <col min="7940" max="8192" width="9" style="106"/>
    <col min="8193" max="8193" width="3.625" style="106" customWidth="1"/>
    <col min="8194" max="8194" width="36.375" style="106" customWidth="1"/>
    <col min="8195" max="8195" width="49.125" style="106" customWidth="1"/>
    <col min="8196" max="8448" width="9" style="106"/>
    <col min="8449" max="8449" width="3.625" style="106" customWidth="1"/>
    <col min="8450" max="8450" width="36.375" style="106" customWidth="1"/>
    <col min="8451" max="8451" width="49.125" style="106" customWidth="1"/>
    <col min="8452" max="8704" width="9" style="106"/>
    <col min="8705" max="8705" width="3.625" style="106" customWidth="1"/>
    <col min="8706" max="8706" width="36.375" style="106" customWidth="1"/>
    <col min="8707" max="8707" width="49.125" style="106" customWidth="1"/>
    <col min="8708" max="8960" width="9" style="106"/>
    <col min="8961" max="8961" width="3.625" style="106" customWidth="1"/>
    <col min="8962" max="8962" width="36.375" style="106" customWidth="1"/>
    <col min="8963" max="8963" width="49.125" style="106" customWidth="1"/>
    <col min="8964" max="9216" width="9" style="106"/>
    <col min="9217" max="9217" width="3.625" style="106" customWidth="1"/>
    <col min="9218" max="9218" width="36.375" style="106" customWidth="1"/>
    <col min="9219" max="9219" width="49.125" style="106" customWidth="1"/>
    <col min="9220" max="9472" width="9" style="106"/>
    <col min="9473" max="9473" width="3.625" style="106" customWidth="1"/>
    <col min="9474" max="9474" width="36.375" style="106" customWidth="1"/>
    <col min="9475" max="9475" width="49.125" style="106" customWidth="1"/>
    <col min="9476" max="9728" width="9" style="106"/>
    <col min="9729" max="9729" width="3.625" style="106" customWidth="1"/>
    <col min="9730" max="9730" width="36.375" style="106" customWidth="1"/>
    <col min="9731" max="9731" width="49.125" style="106" customWidth="1"/>
    <col min="9732" max="9984" width="9" style="106"/>
    <col min="9985" max="9985" width="3.625" style="106" customWidth="1"/>
    <col min="9986" max="9986" width="36.375" style="106" customWidth="1"/>
    <col min="9987" max="9987" width="49.125" style="106" customWidth="1"/>
    <col min="9988" max="10240" width="9" style="106"/>
    <col min="10241" max="10241" width="3.625" style="106" customWidth="1"/>
    <col min="10242" max="10242" width="36.375" style="106" customWidth="1"/>
    <col min="10243" max="10243" width="49.125" style="106" customWidth="1"/>
    <col min="10244" max="10496" width="9" style="106"/>
    <col min="10497" max="10497" width="3.625" style="106" customWidth="1"/>
    <col min="10498" max="10498" width="36.375" style="106" customWidth="1"/>
    <col min="10499" max="10499" width="49.125" style="106" customWidth="1"/>
    <col min="10500" max="10752" width="9" style="106"/>
    <col min="10753" max="10753" width="3.625" style="106" customWidth="1"/>
    <col min="10754" max="10754" width="36.375" style="106" customWidth="1"/>
    <col min="10755" max="10755" width="49.125" style="106" customWidth="1"/>
    <col min="10756" max="11008" width="9" style="106"/>
    <col min="11009" max="11009" width="3.625" style="106" customWidth="1"/>
    <col min="11010" max="11010" width="36.375" style="106" customWidth="1"/>
    <col min="11011" max="11011" width="49.125" style="106" customWidth="1"/>
    <col min="11012" max="11264" width="9" style="106"/>
    <col min="11265" max="11265" width="3.625" style="106" customWidth="1"/>
    <col min="11266" max="11266" width="36.375" style="106" customWidth="1"/>
    <col min="11267" max="11267" width="49.125" style="106" customWidth="1"/>
    <col min="11268" max="11520" width="9" style="106"/>
    <col min="11521" max="11521" width="3.625" style="106" customWidth="1"/>
    <col min="11522" max="11522" width="36.375" style="106" customWidth="1"/>
    <col min="11523" max="11523" width="49.125" style="106" customWidth="1"/>
    <col min="11524" max="11776" width="9" style="106"/>
    <col min="11777" max="11777" width="3.625" style="106" customWidth="1"/>
    <col min="11778" max="11778" width="36.375" style="106" customWidth="1"/>
    <col min="11779" max="11779" width="49.125" style="106" customWidth="1"/>
    <col min="11780" max="12032" width="9" style="106"/>
    <col min="12033" max="12033" width="3.625" style="106" customWidth="1"/>
    <col min="12034" max="12034" width="36.375" style="106" customWidth="1"/>
    <col min="12035" max="12035" width="49.125" style="106" customWidth="1"/>
    <col min="12036" max="12288" width="9" style="106"/>
    <col min="12289" max="12289" width="3.625" style="106" customWidth="1"/>
    <col min="12290" max="12290" width="36.375" style="106" customWidth="1"/>
    <col min="12291" max="12291" width="49.125" style="106" customWidth="1"/>
    <col min="12292" max="12544" width="9" style="106"/>
    <col min="12545" max="12545" width="3.625" style="106" customWidth="1"/>
    <col min="12546" max="12546" width="36.375" style="106" customWidth="1"/>
    <col min="12547" max="12547" width="49.125" style="106" customWidth="1"/>
    <col min="12548" max="12800" width="9" style="106"/>
    <col min="12801" max="12801" width="3.625" style="106" customWidth="1"/>
    <col min="12802" max="12802" width="36.375" style="106" customWidth="1"/>
    <col min="12803" max="12803" width="49.125" style="106" customWidth="1"/>
    <col min="12804" max="13056" width="9" style="106"/>
    <col min="13057" max="13057" width="3.625" style="106" customWidth="1"/>
    <col min="13058" max="13058" width="36.375" style="106" customWidth="1"/>
    <col min="13059" max="13059" width="49.125" style="106" customWidth="1"/>
    <col min="13060" max="13312" width="9" style="106"/>
    <col min="13313" max="13313" width="3.625" style="106" customWidth="1"/>
    <col min="13314" max="13314" width="36.375" style="106" customWidth="1"/>
    <col min="13315" max="13315" width="49.125" style="106" customWidth="1"/>
    <col min="13316" max="13568" width="9" style="106"/>
    <col min="13569" max="13569" width="3.625" style="106" customWidth="1"/>
    <col min="13570" max="13570" width="36.375" style="106" customWidth="1"/>
    <col min="13571" max="13571" width="49.125" style="106" customWidth="1"/>
    <col min="13572" max="13824" width="9" style="106"/>
    <col min="13825" max="13825" width="3.625" style="106" customWidth="1"/>
    <col min="13826" max="13826" width="36.375" style="106" customWidth="1"/>
    <col min="13827" max="13827" width="49.125" style="106" customWidth="1"/>
    <col min="13828" max="14080" width="9" style="106"/>
    <col min="14081" max="14081" width="3.625" style="106" customWidth="1"/>
    <col min="14082" max="14082" width="36.375" style="106" customWidth="1"/>
    <col min="14083" max="14083" width="49.125" style="106" customWidth="1"/>
    <col min="14084" max="14336" width="9" style="106"/>
    <col min="14337" max="14337" width="3.625" style="106" customWidth="1"/>
    <col min="14338" max="14338" width="36.375" style="106" customWidth="1"/>
    <col min="14339" max="14339" width="49.125" style="106" customWidth="1"/>
    <col min="14340" max="14592" width="9" style="106"/>
    <col min="14593" max="14593" width="3.625" style="106" customWidth="1"/>
    <col min="14594" max="14594" width="36.375" style="106" customWidth="1"/>
    <col min="14595" max="14595" width="49.125" style="106" customWidth="1"/>
    <col min="14596" max="14848" width="9" style="106"/>
    <col min="14849" max="14849" width="3.625" style="106" customWidth="1"/>
    <col min="14850" max="14850" width="36.375" style="106" customWidth="1"/>
    <col min="14851" max="14851" width="49.125" style="106" customWidth="1"/>
    <col min="14852" max="15104" width="9" style="106"/>
    <col min="15105" max="15105" width="3.625" style="106" customWidth="1"/>
    <col min="15106" max="15106" width="36.375" style="106" customWidth="1"/>
    <col min="15107" max="15107" width="49.125" style="106" customWidth="1"/>
    <col min="15108" max="15360" width="9" style="106"/>
    <col min="15361" max="15361" width="3.625" style="106" customWidth="1"/>
    <col min="15362" max="15362" width="36.375" style="106" customWidth="1"/>
    <col min="15363" max="15363" width="49.125" style="106" customWidth="1"/>
    <col min="15364" max="15616" width="9" style="106"/>
    <col min="15617" max="15617" width="3.625" style="106" customWidth="1"/>
    <col min="15618" max="15618" width="36.375" style="106" customWidth="1"/>
    <col min="15619" max="15619" width="49.125" style="106" customWidth="1"/>
    <col min="15620" max="15872" width="9" style="106"/>
    <col min="15873" max="15873" width="3.625" style="106" customWidth="1"/>
    <col min="15874" max="15874" width="36.375" style="106" customWidth="1"/>
    <col min="15875" max="15875" width="49.125" style="106" customWidth="1"/>
    <col min="15876" max="16128" width="9" style="106"/>
    <col min="16129" max="16129" width="3.625" style="106" customWidth="1"/>
    <col min="16130" max="16130" width="36.375" style="106" customWidth="1"/>
    <col min="16131" max="16131" width="49.125" style="106" customWidth="1"/>
    <col min="16132" max="16384" width="9" style="106"/>
  </cols>
  <sheetData>
    <row r="1" spans="1:3" ht="18" customHeight="1" x14ac:dyDescent="0.15">
      <c r="C1" s="130" t="str">
        <f>'MPS(input)'!K1</f>
        <v>Monitoring Spreadsheet: JCM_ID_AM009_ver03.0</v>
      </c>
    </row>
    <row r="2" spans="1:3" ht="18" customHeight="1" x14ac:dyDescent="0.15">
      <c r="C2" s="12" t="str">
        <f>'MPS(input)'!K2</f>
        <v>Reference number: ID010</v>
      </c>
    </row>
    <row r="3" spans="1:3" ht="24" customHeight="1" x14ac:dyDescent="0.15">
      <c r="A3" s="155" t="s">
        <v>131</v>
      </c>
      <c r="B3" s="155"/>
      <c r="C3" s="155"/>
    </row>
    <row r="5" spans="1:3" ht="21" customHeight="1" x14ac:dyDescent="0.15">
      <c r="B5" s="34" t="s">
        <v>132</v>
      </c>
      <c r="C5" s="34" t="s">
        <v>133</v>
      </c>
    </row>
    <row r="6" spans="1:3" ht="54" customHeight="1" x14ac:dyDescent="0.15">
      <c r="B6" s="83" t="s">
        <v>190</v>
      </c>
      <c r="C6" s="83" t="s">
        <v>188</v>
      </c>
    </row>
    <row r="7" spans="1:3" ht="54" customHeight="1" x14ac:dyDescent="0.15">
      <c r="B7" s="83" t="s">
        <v>191</v>
      </c>
      <c r="C7" s="83" t="s">
        <v>189</v>
      </c>
    </row>
    <row r="8" spans="1:3" ht="98.25" customHeight="1" x14ac:dyDescent="0.15">
      <c r="B8" s="83" t="s">
        <v>192</v>
      </c>
      <c r="C8" s="132" t="s">
        <v>199</v>
      </c>
    </row>
    <row r="9" spans="1:3" ht="54" customHeight="1" x14ac:dyDescent="0.15">
      <c r="B9" s="83" t="s">
        <v>193</v>
      </c>
      <c r="C9" s="83" t="s">
        <v>194</v>
      </c>
    </row>
    <row r="10" spans="1:3" ht="54" customHeight="1" x14ac:dyDescent="0.15">
      <c r="B10" s="83"/>
      <c r="C10" s="83"/>
    </row>
    <row r="11" spans="1:3" ht="54" customHeight="1" x14ac:dyDescent="0.15">
      <c r="B11" s="83"/>
      <c r="C11" s="83"/>
    </row>
    <row r="12" spans="1:3" ht="54" customHeight="1" x14ac:dyDescent="0.15">
      <c r="B12" s="83"/>
      <c r="C12" s="83"/>
    </row>
  </sheetData>
  <sheetProtection algorithmName="SHA-512" hashValue="S7hy3UFjltRZu9jXc9xvf7oMRx/byLjBfQ5NUxTfQYfiejR7THjk8Aaa720dQgqXsZh+WnHxfv5rDpfC/KzqBg==" saltValue="0wJ6GlG/e/oXQb7B+drn5w==" spinCount="100000" sheet="1" objects="1" scenarios="1" formatCells="0" formatRows="0" insertRows="0"/>
  <mergeCells count="1">
    <mergeCell ref="A3:C3"/>
  </mergeCells>
  <phoneticPr fontId="10"/>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K29"/>
  <sheetViews>
    <sheetView showGridLines="0" view="pageBreakPreview" zoomScale="70" zoomScaleNormal="65" zoomScaleSheetLayoutView="70" workbookViewId="0"/>
  </sheetViews>
  <sheetFormatPr defaultColWidth="9" defaultRowHeight="14.25" x14ac:dyDescent="0.15"/>
  <cols>
    <col min="1" max="1" width="2.625" style="11" customWidth="1"/>
    <col min="2" max="2" width="13.625" style="11" customWidth="1"/>
    <col min="3" max="3" width="20.625" style="11" customWidth="1"/>
    <col min="4" max="4" width="50.625" style="11" customWidth="1"/>
    <col min="5" max="8" width="13.625" style="11" customWidth="1"/>
    <col min="9" max="9" width="63.5" style="11" customWidth="1"/>
    <col min="10" max="11" width="25.625" style="11" customWidth="1"/>
    <col min="12" max="16384" width="9" style="11"/>
  </cols>
  <sheetData>
    <row r="1" spans="1:11" ht="18" customHeight="1" x14ac:dyDescent="0.15">
      <c r="K1" s="130" t="str">
        <f>'MPS(input)'!K1</f>
        <v>Monitoring Spreadsheet: JCM_ID_AM009_ver03.0</v>
      </c>
    </row>
    <row r="2" spans="1:11" ht="18" customHeight="1" x14ac:dyDescent="0.15">
      <c r="K2" s="12" t="str">
        <f>'MPS(input)'!K2</f>
        <v>Reference number: ID010</v>
      </c>
    </row>
    <row r="3" spans="1:11" ht="27.75" customHeight="1" x14ac:dyDescent="0.15">
      <c r="A3" s="13" t="s">
        <v>134</v>
      </c>
      <c r="B3" s="76"/>
      <c r="C3" s="76"/>
      <c r="D3" s="76"/>
      <c r="E3" s="76"/>
      <c r="F3" s="76"/>
      <c r="G3" s="76"/>
      <c r="H3" s="76"/>
      <c r="I3" s="76"/>
      <c r="J3" s="76"/>
      <c r="K3" s="16"/>
    </row>
    <row r="5" spans="1:11" ht="15" customHeight="1" x14ac:dyDescent="0.15">
      <c r="A5" s="3" t="s">
        <v>136</v>
      </c>
      <c r="B5" s="3"/>
    </row>
    <row r="6" spans="1:11" ht="15" customHeight="1" x14ac:dyDescent="0.15">
      <c r="A6" s="3"/>
      <c r="B6" s="34" t="s">
        <v>4</v>
      </c>
      <c r="C6" s="34" t="s">
        <v>5</v>
      </c>
      <c r="D6" s="34" t="s">
        <v>6</v>
      </c>
      <c r="E6" s="34" t="s">
        <v>7</v>
      </c>
      <c r="F6" s="34" t="s">
        <v>8</v>
      </c>
      <c r="G6" s="34" t="s">
        <v>9</v>
      </c>
      <c r="H6" s="34" t="s">
        <v>10</v>
      </c>
      <c r="I6" s="34" t="s">
        <v>11</v>
      </c>
      <c r="J6" s="34" t="s">
        <v>12</v>
      </c>
      <c r="K6" s="34" t="s">
        <v>13</v>
      </c>
    </row>
    <row r="7" spans="1:11" s="6" customFormat="1" ht="30" customHeight="1" x14ac:dyDescent="0.15">
      <c r="B7" s="34" t="s">
        <v>14</v>
      </c>
      <c r="C7" s="34" t="s">
        <v>15</v>
      </c>
      <c r="D7" s="34" t="s">
        <v>16</v>
      </c>
      <c r="E7" s="34" t="s">
        <v>142</v>
      </c>
      <c r="F7" s="34" t="s">
        <v>18</v>
      </c>
      <c r="G7" s="34" t="s">
        <v>19</v>
      </c>
      <c r="H7" s="34" t="s">
        <v>20</v>
      </c>
      <c r="I7" s="34" t="s">
        <v>21</v>
      </c>
      <c r="J7" s="34" t="s">
        <v>22</v>
      </c>
      <c r="K7" s="34" t="s">
        <v>23</v>
      </c>
    </row>
    <row r="8" spans="1:11" ht="150" customHeight="1" x14ac:dyDescent="0.15">
      <c r="B8" s="30" t="s">
        <v>24</v>
      </c>
      <c r="C8" s="31" t="s">
        <v>42</v>
      </c>
      <c r="D8" s="28" t="s">
        <v>43</v>
      </c>
      <c r="E8" s="17" t="s">
        <v>25</v>
      </c>
      <c r="F8" s="27" t="s">
        <v>44</v>
      </c>
      <c r="G8" s="82" t="s">
        <v>26</v>
      </c>
      <c r="H8" s="83" t="s">
        <v>27</v>
      </c>
      <c r="I8" s="83" t="s">
        <v>187</v>
      </c>
      <c r="J8" s="84" t="s">
        <v>28</v>
      </c>
      <c r="K8" s="83" t="s">
        <v>185</v>
      </c>
    </row>
    <row r="9" spans="1:11" ht="150" customHeight="1" x14ac:dyDescent="0.15">
      <c r="A9" s="2"/>
      <c r="B9" s="30" t="s">
        <v>29</v>
      </c>
      <c r="C9" s="25" t="s">
        <v>45</v>
      </c>
      <c r="D9" s="23" t="s">
        <v>46</v>
      </c>
      <c r="E9" s="17" t="s">
        <v>25</v>
      </c>
      <c r="F9" s="33" t="s">
        <v>30</v>
      </c>
      <c r="G9" s="82" t="s">
        <v>26</v>
      </c>
      <c r="H9" s="83" t="s">
        <v>31</v>
      </c>
      <c r="I9" s="83"/>
      <c r="J9" s="85" t="s">
        <v>32</v>
      </c>
      <c r="K9" s="83" t="s">
        <v>185</v>
      </c>
    </row>
    <row r="10" spans="1:11" ht="8.25" customHeight="1" x14ac:dyDescent="0.15"/>
    <row r="11" spans="1:11" ht="15" customHeight="1" x14ac:dyDescent="0.15">
      <c r="A11" s="3" t="s">
        <v>137</v>
      </c>
    </row>
    <row r="12" spans="1:11" ht="15" customHeight="1" x14ac:dyDescent="0.15">
      <c r="B12" s="34" t="s">
        <v>4</v>
      </c>
      <c r="C12" s="137" t="s">
        <v>5</v>
      </c>
      <c r="D12" s="137"/>
      <c r="E12" s="34" t="s">
        <v>6</v>
      </c>
      <c r="F12" s="34" t="s">
        <v>7</v>
      </c>
      <c r="G12" s="137" t="s">
        <v>8</v>
      </c>
      <c r="H12" s="137"/>
      <c r="I12" s="137"/>
      <c r="J12" s="137" t="s">
        <v>9</v>
      </c>
      <c r="K12" s="137"/>
    </row>
    <row r="13" spans="1:11" ht="30" customHeight="1" x14ac:dyDescent="0.15">
      <c r="B13" s="34" t="s">
        <v>15</v>
      </c>
      <c r="C13" s="137" t="s">
        <v>16</v>
      </c>
      <c r="D13" s="137"/>
      <c r="E13" s="34" t="s">
        <v>17</v>
      </c>
      <c r="F13" s="34" t="s">
        <v>18</v>
      </c>
      <c r="G13" s="137" t="s">
        <v>20</v>
      </c>
      <c r="H13" s="137"/>
      <c r="I13" s="137"/>
      <c r="J13" s="137" t="s">
        <v>23</v>
      </c>
      <c r="K13" s="137"/>
    </row>
    <row r="14" spans="1:11" ht="50.1" customHeight="1" x14ac:dyDescent="0.15">
      <c r="B14" s="31" t="s">
        <v>48</v>
      </c>
      <c r="C14" s="142" t="s">
        <v>49</v>
      </c>
      <c r="D14" s="142"/>
      <c r="E14" s="107">
        <f>'MPS(input)'!E14</f>
        <v>5.6099999999999997E-2</v>
      </c>
      <c r="F14" s="31" t="s">
        <v>50</v>
      </c>
      <c r="G14" s="156" t="str">
        <f>'MPS(input)'!G14:I14</f>
        <v>Country specific data or 2006 IPCC Guidelines for National Greenhouse Gas Inventories, Volume 2, Table 1.4.</v>
      </c>
      <c r="H14" s="156"/>
      <c r="I14" s="156"/>
      <c r="J14" s="156" t="str">
        <f>IF('MPS(input)'!J14&gt;0,'MPS(input)'!J14,"")</f>
        <v/>
      </c>
      <c r="K14" s="156"/>
    </row>
    <row r="15" spans="1:11" ht="50.1" customHeight="1" x14ac:dyDescent="0.15">
      <c r="B15" s="31" t="s">
        <v>51</v>
      </c>
      <c r="C15" s="142" t="s">
        <v>52</v>
      </c>
      <c r="D15" s="142"/>
      <c r="E15" s="17" t="s">
        <v>25</v>
      </c>
      <c r="F15" s="31" t="s">
        <v>25</v>
      </c>
      <c r="G15" s="156" t="str">
        <f>'MPS(input)'!G15:I15</f>
        <v>The project-specific value is calculated by the equation in explanatory note 2 using the recommended operational value of air ratio in the manual of the project burner.</v>
      </c>
      <c r="H15" s="156"/>
      <c r="I15" s="156"/>
      <c r="J15" s="156" t="str">
        <f>IF('MPS(input)'!J15&gt;0,'MPS(input)'!J15,"")</f>
        <v>Automatically calculated on "MPS(input_separate)"</v>
      </c>
      <c r="K15" s="156"/>
    </row>
    <row r="16" spans="1:11" ht="50.1" customHeight="1" x14ac:dyDescent="0.15">
      <c r="B16" s="25" t="s">
        <v>147</v>
      </c>
      <c r="C16" s="143" t="s">
        <v>148</v>
      </c>
      <c r="D16" s="143"/>
      <c r="E16" s="112" t="s">
        <v>149</v>
      </c>
      <c r="F16" s="25" t="s">
        <v>149</v>
      </c>
      <c r="G16" s="157" t="str">
        <f>'MPS(input)'!G16:I16</f>
        <v>The project-specific value is calculated by the equation in explanatory note 1 using the recommended operational value of air ratio in the manual of the project burner.</v>
      </c>
      <c r="H16" s="157"/>
      <c r="I16" s="157"/>
      <c r="J16" s="157" t="str">
        <f>IF('MPS(input)'!J16&gt;0,'MPS(input)'!J16,"")</f>
        <v>Automatically calculated on "MPS(input_separate)"</v>
      </c>
      <c r="K16" s="157"/>
    </row>
    <row r="17" spans="1:11" ht="50.1" customHeight="1" x14ac:dyDescent="0.15">
      <c r="B17" s="25" t="s">
        <v>150</v>
      </c>
      <c r="C17" s="143" t="s">
        <v>151</v>
      </c>
      <c r="D17" s="143"/>
      <c r="E17" s="125">
        <f>'MPS(input)'!E17</f>
        <v>1.3</v>
      </c>
      <c r="F17" s="25" t="s">
        <v>149</v>
      </c>
      <c r="G17" s="157" t="str">
        <f>'MPS(input)'!G17:I17</f>
        <v>The recommended operational value in the manual of the project burner.</v>
      </c>
      <c r="H17" s="157"/>
      <c r="I17" s="157"/>
      <c r="J17" s="157" t="str">
        <f>IF('MPS(input)'!J17&gt;0,'MPS(input)'!J17,"")</f>
        <v/>
      </c>
      <c r="K17" s="157"/>
    </row>
    <row r="18" spans="1:11" ht="50.1" customHeight="1" x14ac:dyDescent="0.15">
      <c r="B18" s="25" t="s">
        <v>153</v>
      </c>
      <c r="C18" s="143" t="s">
        <v>154</v>
      </c>
      <c r="D18" s="143"/>
      <c r="E18" s="125">
        <f>'MPS(input)'!E18</f>
        <v>1.3</v>
      </c>
      <c r="F18" s="25" t="s">
        <v>149</v>
      </c>
      <c r="G18" s="157" t="str">
        <f>'MPS(input)'!G18:I18</f>
        <v>The same value as air ratio for the project burner (mp) is applied.
It is sourced from the recommended operational value in the manual of the project burner.</v>
      </c>
      <c r="H18" s="157"/>
      <c r="I18" s="157"/>
      <c r="J18" s="157"/>
      <c r="K18" s="157"/>
    </row>
    <row r="19" spans="1:11" ht="50.1" customHeight="1" x14ac:dyDescent="0.15">
      <c r="B19" s="31" t="s">
        <v>53</v>
      </c>
      <c r="C19" s="142" t="s">
        <v>54</v>
      </c>
      <c r="D19" s="142"/>
      <c r="E19" s="17" t="s">
        <v>25</v>
      </c>
      <c r="F19" s="31" t="s">
        <v>33</v>
      </c>
      <c r="G19" s="156" t="str">
        <f>'MPS(input)'!G19:I19</f>
        <v>Specification or nameplate of auxiliary equipments of the project furnace.</v>
      </c>
      <c r="H19" s="156"/>
      <c r="I19" s="156"/>
      <c r="J19" s="156" t="str">
        <f>IF('MPS(input)'!J19&gt;0,'MPS(input)'!J19,"")</f>
        <v>Input on "MPS(input_separate)"</v>
      </c>
      <c r="K19" s="156"/>
    </row>
    <row r="20" spans="1:11" s="14" customFormat="1" ht="230.1" customHeight="1" x14ac:dyDescent="0.15">
      <c r="B20" s="31" t="s">
        <v>55</v>
      </c>
      <c r="C20" s="141" t="s">
        <v>56</v>
      </c>
      <c r="D20" s="141"/>
      <c r="E20" s="108">
        <f>'MPS(input)'!E20</f>
        <v>0.8</v>
      </c>
      <c r="F20" s="31" t="s">
        <v>57</v>
      </c>
      <c r="G20" s="156" t="str">
        <f>'MPS(input)'!G20:I20</f>
        <v xml:space="preserve">[EFgrid]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[EFcaptive]
CDM approved small scale methodology AMS-I.A
</v>
      </c>
      <c r="H20" s="156"/>
      <c r="I20" s="156"/>
      <c r="J20" s="156" t="str">
        <f>IF('MPS(input)'!J20&gt;0,'MPS(input)'!J20,"")</f>
        <v>For this project, the project furnaces consume mainly grid electricity and  consume partly captive one.  According to aproved methodology, when the project furnace may consume both grid electricity and captive electricity, the CO2 emission factor of electricity is applied to lower value.  
The latest value of grid emisssion factor for Jamali in Indnesia (Conbined Margin) is 0.877tCO2/MWh as follows;
http://jcm.ekon.go.id/en/index.php/content/Mzg%253D/emission_factor
On the other hand, the emission factor of cavtive power is 0.8 tCO2/MWh shown in the aproved methodology. According to the methodology, if the project furnace may consume both grid electricity and captive electricity, the project participant applies the CO2 emission factor with lower value. So, 0.8tCO2/MWh is applied to this project.</v>
      </c>
      <c r="K20" s="156"/>
    </row>
    <row r="21" spans="1:11" ht="6.75" customHeight="1" x14ac:dyDescent="0.15"/>
    <row r="22" spans="1:11" ht="17.25" customHeight="1" x14ac:dyDescent="0.15">
      <c r="A22" s="1" t="s">
        <v>141</v>
      </c>
      <c r="B22" s="1"/>
    </row>
    <row r="23" spans="1:11" ht="17.25" customHeight="1" thickBot="1" x14ac:dyDescent="0.2">
      <c r="B23" s="158" t="s">
        <v>146</v>
      </c>
      <c r="C23" s="158"/>
      <c r="D23" s="161" t="s">
        <v>59</v>
      </c>
      <c r="E23" s="162"/>
      <c r="F23" s="26" t="s">
        <v>18</v>
      </c>
    </row>
    <row r="24" spans="1:11" ht="19.5" customHeight="1" thickBot="1" x14ac:dyDescent="0.2">
      <c r="B24" s="159"/>
      <c r="C24" s="160"/>
      <c r="D24" s="163">
        <f>ROUNDDOWN('MRS(calc_process)'!G6, 0)</f>
        <v>0</v>
      </c>
      <c r="E24" s="164"/>
      <c r="F24" s="36" t="s">
        <v>60</v>
      </c>
    </row>
    <row r="25" spans="1:11" ht="20.100000000000001" customHeight="1" x14ac:dyDescent="0.15">
      <c r="B25" s="2"/>
      <c r="C25" s="2"/>
      <c r="F25" s="7"/>
      <c r="G25" s="7"/>
    </row>
    <row r="26" spans="1:11" ht="15" customHeight="1" x14ac:dyDescent="0.15">
      <c r="A26" s="3" t="s">
        <v>35</v>
      </c>
    </row>
    <row r="27" spans="1:11" ht="15" customHeight="1" x14ac:dyDescent="0.15">
      <c r="B27" s="32" t="s">
        <v>36</v>
      </c>
      <c r="C27" s="134" t="s">
        <v>37</v>
      </c>
      <c r="D27" s="135"/>
      <c r="E27" s="135"/>
      <c r="F27" s="135"/>
      <c r="G27" s="135"/>
      <c r="H27" s="135"/>
      <c r="I27" s="136"/>
      <c r="J27" s="8"/>
    </row>
    <row r="28" spans="1:11" ht="15" customHeight="1" x14ac:dyDescent="0.15">
      <c r="B28" s="32" t="s">
        <v>38</v>
      </c>
      <c r="C28" s="134" t="s">
        <v>39</v>
      </c>
      <c r="D28" s="135"/>
      <c r="E28" s="135"/>
      <c r="F28" s="135"/>
      <c r="G28" s="135"/>
      <c r="H28" s="135"/>
      <c r="I28" s="136"/>
      <c r="J28" s="8"/>
    </row>
    <row r="29" spans="1:11" ht="15" customHeight="1" x14ac:dyDescent="0.15">
      <c r="B29" s="32" t="s">
        <v>26</v>
      </c>
      <c r="C29" s="134" t="s">
        <v>40</v>
      </c>
      <c r="D29" s="135"/>
      <c r="E29" s="135"/>
      <c r="F29" s="135"/>
      <c r="G29" s="135"/>
      <c r="H29" s="135"/>
      <c r="I29" s="136"/>
      <c r="J29" s="8"/>
    </row>
  </sheetData>
  <sheetProtection algorithmName="SHA-512" hashValue="nWF9bVbklz+iKzOimeGNnD2GTTdb7KGvOy9QmF0PrQaCtKHb+SoJ1i7JpSlagh6avXdXaY8vcA8ueq0+ba4LAQ==" saltValue="jALD8O7YBlci3kprIhGHlg==" spinCount="100000" sheet="1" objects="1" scenarios="1" formatCells="0" formatRows="0"/>
  <mergeCells count="34">
    <mergeCell ref="J16:K16"/>
    <mergeCell ref="J17:K17"/>
    <mergeCell ref="C18:D18"/>
    <mergeCell ref="G18:I18"/>
    <mergeCell ref="J18:K18"/>
    <mergeCell ref="B23:C23"/>
    <mergeCell ref="B24:C24"/>
    <mergeCell ref="C27:I27"/>
    <mergeCell ref="C28:I28"/>
    <mergeCell ref="C29:I29"/>
    <mergeCell ref="D23:E23"/>
    <mergeCell ref="D24:E24"/>
    <mergeCell ref="C20:D20"/>
    <mergeCell ref="G20:I20"/>
    <mergeCell ref="J20:K20"/>
    <mergeCell ref="C14:D14"/>
    <mergeCell ref="G14:I14"/>
    <mergeCell ref="J14:K14"/>
    <mergeCell ref="C15:D15"/>
    <mergeCell ref="G15:I15"/>
    <mergeCell ref="J15:K15"/>
    <mergeCell ref="C17:D17"/>
    <mergeCell ref="G17:I17"/>
    <mergeCell ref="C19:D19"/>
    <mergeCell ref="G19:I19"/>
    <mergeCell ref="J19:K19"/>
    <mergeCell ref="C16:D16"/>
    <mergeCell ref="G16:I16"/>
    <mergeCell ref="C12:D12"/>
    <mergeCell ref="G12:I12"/>
    <mergeCell ref="J12:K12"/>
    <mergeCell ref="C13:D13"/>
    <mergeCell ref="G13:I13"/>
    <mergeCell ref="J13:K13"/>
  </mergeCells>
  <phoneticPr fontId="2"/>
  <pageMargins left="0.70866141732283472" right="0.70866141732283472" top="0.74803149606299213" bottom="0.74803149606299213" header="0.31496062992125984" footer="0.31496062992125984"/>
  <pageSetup paperSize="9" scale="43" fitToHeight="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pageSetUpPr fitToPage="1"/>
  </sheetPr>
  <dimension ref="A1:Q27"/>
  <sheetViews>
    <sheetView showGridLines="0" view="pageBreakPreview" zoomScale="70" zoomScaleNormal="75" zoomScaleSheetLayoutView="70" workbookViewId="0"/>
  </sheetViews>
  <sheetFormatPr defaultColWidth="9" defaultRowHeight="14.25" x14ac:dyDescent="0.15"/>
  <cols>
    <col min="1" max="1" width="11.125" style="9" customWidth="1"/>
    <col min="2" max="2" width="10" style="9" bestFit="1" customWidth="1"/>
    <col min="3" max="3" width="16.625" style="9" customWidth="1"/>
    <col min="4" max="9" width="13.125" style="9" customWidth="1"/>
    <col min="10" max="11" width="14.625" style="9" customWidth="1"/>
    <col min="12" max="17" width="13.125" style="9" customWidth="1"/>
    <col min="18" max="16384" width="9" style="9"/>
  </cols>
  <sheetData>
    <row r="1" spans="1:17" s="11" customFormat="1" ht="18" customHeight="1" x14ac:dyDescent="0.15">
      <c r="K1" s="111"/>
      <c r="P1" s="12"/>
      <c r="Q1" s="130" t="str">
        <f>'MPS(input)'!K1</f>
        <v>Monitoring Spreadsheet: JCM_ID_AM009_ver03.0</v>
      </c>
    </row>
    <row r="2" spans="1:17" s="11" customFormat="1" ht="18" customHeight="1" x14ac:dyDescent="0.15">
      <c r="K2" s="12"/>
      <c r="P2" s="12"/>
      <c r="Q2" s="12" t="str">
        <f>'MPS(input)'!K2</f>
        <v>Reference number: ID010</v>
      </c>
    </row>
    <row r="3" spans="1:17" s="10" customFormat="1" ht="36" customHeight="1" x14ac:dyDescent="0.15">
      <c r="A3" s="18"/>
      <c r="B3" s="18"/>
      <c r="C3" s="110" t="s">
        <v>144</v>
      </c>
      <c r="D3" s="149" t="s">
        <v>138</v>
      </c>
      <c r="E3" s="149"/>
      <c r="F3" s="150" t="s">
        <v>139</v>
      </c>
      <c r="G3" s="151"/>
      <c r="H3" s="151"/>
      <c r="I3" s="151"/>
      <c r="J3" s="151"/>
      <c r="K3" s="151"/>
      <c r="L3" s="151"/>
      <c r="M3" s="152"/>
      <c r="N3" s="148" t="s">
        <v>140</v>
      </c>
      <c r="O3" s="148"/>
      <c r="P3" s="148"/>
      <c r="Q3" s="148"/>
    </row>
    <row r="4" spans="1:17" ht="18.75" customHeight="1" x14ac:dyDescent="0.15">
      <c r="A4" s="24" t="s">
        <v>64</v>
      </c>
      <c r="B4" s="20" t="s">
        <v>98</v>
      </c>
      <c r="C4" s="20" t="s">
        <v>145</v>
      </c>
      <c r="D4" s="21" t="s">
        <v>99</v>
      </c>
      <c r="E4" s="21" t="s">
        <v>100</v>
      </c>
      <c r="F4" s="21" t="s">
        <v>101</v>
      </c>
      <c r="G4" s="21" t="s">
        <v>102</v>
      </c>
      <c r="H4" s="21" t="s">
        <v>103</v>
      </c>
      <c r="I4" s="21" t="s">
        <v>104</v>
      </c>
      <c r="J4" s="21" t="s">
        <v>105</v>
      </c>
      <c r="K4" s="116" t="s">
        <v>158</v>
      </c>
      <c r="L4" s="21" t="s">
        <v>106</v>
      </c>
      <c r="M4" s="116" t="s">
        <v>159</v>
      </c>
      <c r="N4" s="21" t="s">
        <v>107</v>
      </c>
      <c r="O4" s="21" t="s">
        <v>108</v>
      </c>
      <c r="P4" s="21" t="s">
        <v>109</v>
      </c>
      <c r="Q4" s="21" t="s">
        <v>110</v>
      </c>
    </row>
    <row r="5" spans="1:17" ht="144" customHeight="1" x14ac:dyDescent="0.15">
      <c r="A5" s="24" t="s">
        <v>65</v>
      </c>
      <c r="B5" s="28" t="s">
        <v>111</v>
      </c>
      <c r="C5" s="109" t="s">
        <v>145</v>
      </c>
      <c r="D5" s="35" t="s">
        <v>112</v>
      </c>
      <c r="E5" s="35" t="s">
        <v>113</v>
      </c>
      <c r="F5" s="35" t="s">
        <v>114</v>
      </c>
      <c r="G5" s="35" t="s">
        <v>115</v>
      </c>
      <c r="H5" s="35" t="s">
        <v>116</v>
      </c>
      <c r="I5" s="35" t="s">
        <v>117</v>
      </c>
      <c r="J5" s="115" t="s">
        <v>156</v>
      </c>
      <c r="K5" s="115" t="s">
        <v>164</v>
      </c>
      <c r="L5" s="35" t="s">
        <v>118</v>
      </c>
      <c r="M5" s="115" t="s">
        <v>160</v>
      </c>
      <c r="N5" s="35" t="s">
        <v>119</v>
      </c>
      <c r="O5" s="35" t="s">
        <v>120</v>
      </c>
      <c r="P5" s="35" t="s">
        <v>121</v>
      </c>
      <c r="Q5" s="35" t="s">
        <v>122</v>
      </c>
    </row>
    <row r="6" spans="1:17" ht="18.75" x14ac:dyDescent="0.15">
      <c r="A6" s="24" t="s">
        <v>66</v>
      </c>
      <c r="B6" s="28" t="s">
        <v>123</v>
      </c>
      <c r="C6" s="109" t="s">
        <v>145</v>
      </c>
      <c r="D6" s="35" t="s">
        <v>124</v>
      </c>
      <c r="E6" s="35" t="s">
        <v>1</v>
      </c>
      <c r="F6" s="35" t="s">
        <v>125</v>
      </c>
      <c r="G6" s="35" t="s">
        <v>126</v>
      </c>
      <c r="H6" s="35" t="s">
        <v>2</v>
      </c>
      <c r="I6" s="35" t="s">
        <v>127</v>
      </c>
      <c r="J6" s="35" t="s">
        <v>123</v>
      </c>
      <c r="K6" s="115" t="s">
        <v>161</v>
      </c>
      <c r="L6" s="35" t="s">
        <v>123</v>
      </c>
      <c r="M6" s="115" t="s">
        <v>161</v>
      </c>
      <c r="N6" s="35" t="s">
        <v>128</v>
      </c>
      <c r="O6" s="35" t="s">
        <v>128</v>
      </c>
      <c r="P6" s="35" t="s">
        <v>128</v>
      </c>
      <c r="Q6" s="35" t="s">
        <v>128</v>
      </c>
    </row>
    <row r="7" spans="1:17" ht="14.25" customHeight="1" x14ac:dyDescent="0.15">
      <c r="A7" s="147" t="s">
        <v>143</v>
      </c>
      <c r="B7" s="95">
        <v>1</v>
      </c>
      <c r="C7" s="95"/>
      <c r="D7" s="96"/>
      <c r="E7" s="97"/>
      <c r="F7" s="102">
        <f>'MRS(calc_process)'!$F$16</f>
        <v>3.6658999999999997E-2</v>
      </c>
      <c r="G7" s="103">
        <f>'MRS(input)'!$E$14</f>
        <v>5.6099999999999997E-2</v>
      </c>
      <c r="H7" s="129">
        <f>'MPS(input_separate)'!G7</f>
        <v>1900</v>
      </c>
      <c r="I7" s="105">
        <f>'MRS(input)'!$E$20</f>
        <v>0.8</v>
      </c>
      <c r="J7" s="104">
        <f>'MRS(input)'!$E$17</f>
        <v>1.3</v>
      </c>
      <c r="K7" s="117">
        <f>'MRS(input)'!$E$18</f>
        <v>1.3</v>
      </c>
      <c r="L7" s="86">
        <f>(($F7*10^6)-(('MRS(calc_process)'!$F$19*'MRS(calc_process)'!$F$20*('MRS(calc_process)'!$F$24-'MRS(calc_process)'!$F$26))+('MRS(calc_process)'!$F$27*(J$7-1)*'MRS(calc_process)'!$F$21*('MRS(calc_process)'!$F$24-'MRS(calc_process)'!$F$26))))/($F7*10^6)</f>
        <v>0.86532670163834258</v>
      </c>
      <c r="M7" s="119">
        <f>(($F7*10^6)-(('MRS(calc_process)'!$F$19*'MRS(calc_process)'!$F$22*('MRS(calc_process)'!$F$25-'MRS(calc_process)'!$F$26))+('MRS(calc_process)'!$F$27*(K$7-1)*'MRS(calc_process)'!$F$23*('MRS(calc_process)'!$F$25-'MRS(calc_process)'!$F$26))))/($F7*10^6)</f>
        <v>0.61701219687389175</v>
      </c>
      <c r="N7" s="87">
        <f>$D7*($L7/$M7)*$F7*$G7</f>
        <v>0</v>
      </c>
      <c r="O7" s="87">
        <f>$D7*$F7*$G7</f>
        <v>0</v>
      </c>
      <c r="P7" s="88">
        <f>$H7*(10^-6)*24*$E7*$I7</f>
        <v>0</v>
      </c>
      <c r="Q7" s="88">
        <f>$N7-($O7+$P7)</f>
        <v>0</v>
      </c>
    </row>
    <row r="8" spans="1:17" x14ac:dyDescent="0.15">
      <c r="A8" s="147"/>
      <c r="B8" s="95">
        <v>2</v>
      </c>
      <c r="C8" s="95"/>
      <c r="D8" s="96"/>
      <c r="E8" s="97"/>
      <c r="F8" s="102">
        <f>'MRS(calc_process)'!$F$16</f>
        <v>3.6658999999999997E-2</v>
      </c>
      <c r="G8" s="103">
        <f>'MRS(input)'!$E$14</f>
        <v>5.6099999999999997E-2</v>
      </c>
      <c r="H8" s="129">
        <f>'MPS(input_separate)'!G8</f>
        <v>1900</v>
      </c>
      <c r="I8" s="105">
        <f>'MRS(input)'!$E$20</f>
        <v>0.8</v>
      </c>
      <c r="J8" s="104">
        <f>'MRS(input)'!$E$17</f>
        <v>1.3</v>
      </c>
      <c r="K8" s="117">
        <f>'MRS(input)'!$E$18</f>
        <v>1.3</v>
      </c>
      <c r="L8" s="86">
        <f>(($F8*10^6)-(('MRS(calc_process)'!$F$19*'MRS(calc_process)'!$F$20*('MRS(calc_process)'!$F$24-'MRS(calc_process)'!$F$26))+('MRS(calc_process)'!$F$27*(J$7-1)*'MRS(calc_process)'!$F$21*('MRS(calc_process)'!$F$24-'MRS(calc_process)'!$F$26))))/($F8*10^6)</f>
        <v>0.86532670163834258</v>
      </c>
      <c r="M8" s="119">
        <f>(($F8*10^6)-(('MRS(calc_process)'!$F$19*'MRS(calc_process)'!$F$22*('MRS(calc_process)'!$F$25-'MRS(calc_process)'!$F$26))+('MRS(calc_process)'!$F$27*(K$7-1)*'MRS(calc_process)'!$F$23*('MRS(calc_process)'!$F$25-'MRS(calc_process)'!$F$26))))/($F8*10^6)</f>
        <v>0.61701219687389175</v>
      </c>
      <c r="N8" s="87">
        <f t="shared" ref="N8:N26" si="0">$D8*($L8/$M8)*$F8*$G8</f>
        <v>0</v>
      </c>
      <c r="O8" s="87">
        <f t="shared" ref="O8:O26" si="1">$D8*$F8*$G8</f>
        <v>0</v>
      </c>
      <c r="P8" s="88">
        <f t="shared" ref="P8:P26" si="2">$H8*(10^-6)*24*$E8*$I8</f>
        <v>0</v>
      </c>
      <c r="Q8" s="88">
        <f>$N8-($O8+$P8)</f>
        <v>0</v>
      </c>
    </row>
    <row r="9" spans="1:17" x14ac:dyDescent="0.15">
      <c r="A9" s="147"/>
      <c r="B9" s="95">
        <v>3</v>
      </c>
      <c r="C9" s="95"/>
      <c r="D9" s="96"/>
      <c r="E9" s="97"/>
      <c r="F9" s="102">
        <f>'MRS(calc_process)'!$F$16</f>
        <v>3.6658999999999997E-2</v>
      </c>
      <c r="G9" s="103">
        <f>'MRS(input)'!$E$14</f>
        <v>5.6099999999999997E-2</v>
      </c>
      <c r="H9" s="129">
        <f>'MPS(input_separate)'!G9</f>
        <v>1900</v>
      </c>
      <c r="I9" s="105">
        <f>'MRS(input)'!$E$20</f>
        <v>0.8</v>
      </c>
      <c r="J9" s="104">
        <f>'MRS(input)'!$E$17</f>
        <v>1.3</v>
      </c>
      <c r="K9" s="117">
        <f>'MRS(input)'!$E$18</f>
        <v>1.3</v>
      </c>
      <c r="L9" s="86">
        <f>(($F9*10^6)-(('MRS(calc_process)'!$F$19*'MRS(calc_process)'!$F$20*('MRS(calc_process)'!$F$24-'MRS(calc_process)'!$F$26))+('MRS(calc_process)'!$F$27*(J$7-1)*'MRS(calc_process)'!$F$21*('MRS(calc_process)'!$F$24-'MRS(calc_process)'!$F$26))))/($F9*10^6)</f>
        <v>0.86532670163834258</v>
      </c>
      <c r="M9" s="119">
        <f>(($F9*10^6)-(('MRS(calc_process)'!$F$19*'MRS(calc_process)'!$F$22*('MRS(calc_process)'!$F$25-'MRS(calc_process)'!$F$26))+('MRS(calc_process)'!$F$27*(K$7-1)*'MRS(calc_process)'!$F$23*('MRS(calc_process)'!$F$25-'MRS(calc_process)'!$F$26))))/($F9*10^6)</f>
        <v>0.61701219687389175</v>
      </c>
      <c r="N9" s="87">
        <f t="shared" si="0"/>
        <v>0</v>
      </c>
      <c r="O9" s="87">
        <f>$D9*$F9*$G9</f>
        <v>0</v>
      </c>
      <c r="P9" s="88">
        <f t="shared" si="2"/>
        <v>0</v>
      </c>
      <c r="Q9" s="88">
        <f>$N9-($O9+$P9)</f>
        <v>0</v>
      </c>
    </row>
    <row r="10" spans="1:17" x14ac:dyDescent="0.15">
      <c r="A10" s="147"/>
      <c r="B10" s="95">
        <v>4</v>
      </c>
      <c r="C10" s="95"/>
      <c r="D10" s="96"/>
      <c r="E10" s="97"/>
      <c r="F10" s="102">
        <f>'MRS(calc_process)'!$F$16</f>
        <v>3.6658999999999997E-2</v>
      </c>
      <c r="G10" s="103">
        <f>'MRS(input)'!$E$14</f>
        <v>5.6099999999999997E-2</v>
      </c>
      <c r="H10" s="129">
        <f>'MPS(input_separate)'!G10</f>
        <v>1900</v>
      </c>
      <c r="I10" s="105">
        <f>'MRS(input)'!$E$20</f>
        <v>0.8</v>
      </c>
      <c r="J10" s="104">
        <f>'MRS(input)'!$E$17</f>
        <v>1.3</v>
      </c>
      <c r="K10" s="117">
        <f>'MRS(input)'!$E$18</f>
        <v>1.3</v>
      </c>
      <c r="L10" s="86">
        <f>(($F10*10^6)-(('MRS(calc_process)'!$F$19*'MRS(calc_process)'!$F$20*('MRS(calc_process)'!$F$24-'MRS(calc_process)'!$F$26))+('MRS(calc_process)'!$F$27*(J$7-1)*'MRS(calc_process)'!$F$21*('MRS(calc_process)'!$F$24-'MRS(calc_process)'!$F$26))))/($F10*10^6)</f>
        <v>0.86532670163834258</v>
      </c>
      <c r="M10" s="119">
        <f>(($F10*10^6)-(('MRS(calc_process)'!$F$19*'MRS(calc_process)'!$F$22*('MRS(calc_process)'!$F$25-'MRS(calc_process)'!$F$26))+('MRS(calc_process)'!$F$27*(K$7-1)*'MRS(calc_process)'!$F$23*('MRS(calc_process)'!$F$25-'MRS(calc_process)'!$F$26))))/($F10*10^6)</f>
        <v>0.61701219687389175</v>
      </c>
      <c r="N10" s="87">
        <f t="shared" si="0"/>
        <v>0</v>
      </c>
      <c r="O10" s="87">
        <f t="shared" si="1"/>
        <v>0</v>
      </c>
      <c r="P10" s="88">
        <f t="shared" si="2"/>
        <v>0</v>
      </c>
      <c r="Q10" s="88">
        <f t="shared" ref="Q10:Q25" si="3">$N10-($O10+$P10)</f>
        <v>0</v>
      </c>
    </row>
    <row r="11" spans="1:17" x14ac:dyDescent="0.15">
      <c r="A11" s="147"/>
      <c r="B11" s="95">
        <v>5</v>
      </c>
      <c r="C11" s="95"/>
      <c r="D11" s="96"/>
      <c r="E11" s="97"/>
      <c r="F11" s="102">
        <f>'MRS(calc_process)'!$F$16</f>
        <v>3.6658999999999997E-2</v>
      </c>
      <c r="G11" s="103">
        <f>'MRS(input)'!$E$14</f>
        <v>5.6099999999999997E-2</v>
      </c>
      <c r="H11" s="129">
        <f>'MPS(input_separate)'!G11</f>
        <v>1900</v>
      </c>
      <c r="I11" s="105">
        <f>'MRS(input)'!$E$20</f>
        <v>0.8</v>
      </c>
      <c r="J11" s="104">
        <f>'MRS(input)'!$E$17</f>
        <v>1.3</v>
      </c>
      <c r="K11" s="117">
        <f>'MRS(input)'!$E$18</f>
        <v>1.3</v>
      </c>
      <c r="L11" s="86">
        <f>(($F11*10^6)-(('MRS(calc_process)'!$F$19*'MRS(calc_process)'!$F$20*('MRS(calc_process)'!$F$24-'MRS(calc_process)'!$F$26))+('MRS(calc_process)'!$F$27*(J$7-1)*'MRS(calc_process)'!$F$21*('MRS(calc_process)'!$F$24-'MRS(calc_process)'!$F$26))))/($F11*10^6)</f>
        <v>0.86532670163834258</v>
      </c>
      <c r="M11" s="119">
        <f>(($F11*10^6)-(('MRS(calc_process)'!$F$19*'MRS(calc_process)'!$F$22*('MRS(calc_process)'!$F$25-'MRS(calc_process)'!$F$26))+('MRS(calc_process)'!$F$27*(K$7-1)*'MRS(calc_process)'!$F$23*('MRS(calc_process)'!$F$25-'MRS(calc_process)'!$F$26))))/($F11*10^6)</f>
        <v>0.61701219687389175</v>
      </c>
      <c r="N11" s="87">
        <f t="shared" si="0"/>
        <v>0</v>
      </c>
      <c r="O11" s="87">
        <f t="shared" si="1"/>
        <v>0</v>
      </c>
      <c r="P11" s="88">
        <f t="shared" si="2"/>
        <v>0</v>
      </c>
      <c r="Q11" s="88">
        <f t="shared" si="3"/>
        <v>0</v>
      </c>
    </row>
    <row r="12" spans="1:17" x14ac:dyDescent="0.15">
      <c r="A12" s="147"/>
      <c r="B12" s="95">
        <v>6</v>
      </c>
      <c r="C12" s="95"/>
      <c r="D12" s="96"/>
      <c r="E12" s="97"/>
      <c r="F12" s="102">
        <f>'MRS(calc_process)'!$F$16</f>
        <v>3.6658999999999997E-2</v>
      </c>
      <c r="G12" s="103">
        <f>'MRS(input)'!$E$14</f>
        <v>5.6099999999999997E-2</v>
      </c>
      <c r="H12" s="129">
        <f>'MPS(input_separate)'!G12</f>
        <v>1900</v>
      </c>
      <c r="I12" s="105">
        <f>'MRS(input)'!$E$20</f>
        <v>0.8</v>
      </c>
      <c r="J12" s="104">
        <f>'MRS(input)'!$E$17</f>
        <v>1.3</v>
      </c>
      <c r="K12" s="117">
        <f>'MRS(input)'!$E$18</f>
        <v>1.3</v>
      </c>
      <c r="L12" s="86">
        <f>(($F12*10^6)-(('MRS(calc_process)'!$F$19*'MRS(calc_process)'!$F$20*('MRS(calc_process)'!$F$24-'MRS(calc_process)'!$F$26))+('MRS(calc_process)'!$F$27*(J$7-1)*'MRS(calc_process)'!$F$21*('MRS(calc_process)'!$F$24-'MRS(calc_process)'!$F$26))))/($F12*10^6)</f>
        <v>0.86532670163834258</v>
      </c>
      <c r="M12" s="119">
        <f>(($F12*10^6)-(('MRS(calc_process)'!$F$19*'MRS(calc_process)'!$F$22*('MRS(calc_process)'!$F$25-'MRS(calc_process)'!$F$26))+('MRS(calc_process)'!$F$27*(K$7-1)*'MRS(calc_process)'!$F$23*('MRS(calc_process)'!$F$25-'MRS(calc_process)'!$F$26))))/($F12*10^6)</f>
        <v>0.61701219687389175</v>
      </c>
      <c r="N12" s="87">
        <f t="shared" si="0"/>
        <v>0</v>
      </c>
      <c r="O12" s="87">
        <f>$D12*$F12*$G12</f>
        <v>0</v>
      </c>
      <c r="P12" s="88">
        <f t="shared" si="2"/>
        <v>0</v>
      </c>
      <c r="Q12" s="88">
        <f t="shared" si="3"/>
        <v>0</v>
      </c>
    </row>
    <row r="13" spans="1:17" x14ac:dyDescent="0.15">
      <c r="A13" s="147"/>
      <c r="B13" s="95">
        <v>7</v>
      </c>
      <c r="C13" s="95"/>
      <c r="D13" s="96"/>
      <c r="E13" s="97"/>
      <c r="F13" s="102">
        <f>'MRS(calc_process)'!$F$16</f>
        <v>3.6658999999999997E-2</v>
      </c>
      <c r="G13" s="103">
        <f>'MRS(input)'!$E$14</f>
        <v>5.6099999999999997E-2</v>
      </c>
      <c r="H13" s="129">
        <f>'MPS(input_separate)'!G13</f>
        <v>1900</v>
      </c>
      <c r="I13" s="105">
        <f>'MRS(input)'!$E$20</f>
        <v>0.8</v>
      </c>
      <c r="J13" s="104">
        <f>'MRS(input)'!$E$17</f>
        <v>1.3</v>
      </c>
      <c r="K13" s="117">
        <f>'MRS(input)'!$E$18</f>
        <v>1.3</v>
      </c>
      <c r="L13" s="86">
        <f>(($F13*10^6)-(('MRS(calc_process)'!$F$19*'MRS(calc_process)'!$F$20*('MRS(calc_process)'!$F$24-'MRS(calc_process)'!$F$26))+('MRS(calc_process)'!$F$27*(J$7-1)*'MRS(calc_process)'!$F$21*('MRS(calc_process)'!$F$24-'MRS(calc_process)'!$F$26))))/($F13*10^6)</f>
        <v>0.86532670163834258</v>
      </c>
      <c r="M13" s="119">
        <f>(($F13*10^6)-(('MRS(calc_process)'!$F$19*'MRS(calc_process)'!$F$22*('MRS(calc_process)'!$F$25-'MRS(calc_process)'!$F$26))+('MRS(calc_process)'!$F$27*(K$7-1)*'MRS(calc_process)'!$F$23*('MRS(calc_process)'!$F$25-'MRS(calc_process)'!$F$26))))/($F13*10^6)</f>
        <v>0.61701219687389175</v>
      </c>
      <c r="N13" s="87">
        <f t="shared" si="0"/>
        <v>0</v>
      </c>
      <c r="O13" s="87">
        <f t="shared" si="1"/>
        <v>0</v>
      </c>
      <c r="P13" s="88">
        <f t="shared" si="2"/>
        <v>0</v>
      </c>
      <c r="Q13" s="88">
        <f t="shared" si="3"/>
        <v>0</v>
      </c>
    </row>
    <row r="14" spans="1:17" x14ac:dyDescent="0.15">
      <c r="A14" s="147"/>
      <c r="B14" s="95">
        <v>8</v>
      </c>
      <c r="C14" s="95"/>
      <c r="D14" s="96"/>
      <c r="E14" s="97"/>
      <c r="F14" s="102">
        <f>'MRS(calc_process)'!$F$16</f>
        <v>3.6658999999999997E-2</v>
      </c>
      <c r="G14" s="103">
        <f>'MRS(input)'!$E$14</f>
        <v>5.6099999999999997E-2</v>
      </c>
      <c r="H14" s="129">
        <f>'MPS(input_separate)'!G14</f>
        <v>1900</v>
      </c>
      <c r="I14" s="105">
        <f>'MRS(input)'!$E$20</f>
        <v>0.8</v>
      </c>
      <c r="J14" s="104">
        <f>'MRS(input)'!$E$17</f>
        <v>1.3</v>
      </c>
      <c r="K14" s="117">
        <f>'MRS(input)'!$E$18</f>
        <v>1.3</v>
      </c>
      <c r="L14" s="86">
        <f>(($F14*10^6)-(('MRS(calc_process)'!$F$19*'MRS(calc_process)'!$F$20*('MRS(calc_process)'!$F$24-'MRS(calc_process)'!$F$26))+('MRS(calc_process)'!$F$27*(J$7-1)*'MRS(calc_process)'!$F$21*('MRS(calc_process)'!$F$24-'MRS(calc_process)'!$F$26))))/($F14*10^6)</f>
        <v>0.86532670163834258</v>
      </c>
      <c r="M14" s="119">
        <f>(($F14*10^6)-(('MRS(calc_process)'!$F$19*'MRS(calc_process)'!$F$22*('MRS(calc_process)'!$F$25-'MRS(calc_process)'!$F$26))+('MRS(calc_process)'!$F$27*(K$7-1)*'MRS(calc_process)'!$F$23*('MRS(calc_process)'!$F$25-'MRS(calc_process)'!$F$26))))/($F14*10^6)</f>
        <v>0.61701219687389175</v>
      </c>
      <c r="N14" s="87">
        <f t="shared" si="0"/>
        <v>0</v>
      </c>
      <c r="O14" s="87">
        <f t="shared" si="1"/>
        <v>0</v>
      </c>
      <c r="P14" s="88">
        <f t="shared" si="2"/>
        <v>0</v>
      </c>
      <c r="Q14" s="88">
        <f t="shared" si="3"/>
        <v>0</v>
      </c>
    </row>
    <row r="15" spans="1:17" x14ac:dyDescent="0.15">
      <c r="A15" s="147"/>
      <c r="B15" s="95">
        <v>9</v>
      </c>
      <c r="C15" s="95"/>
      <c r="D15" s="96"/>
      <c r="E15" s="97"/>
      <c r="F15" s="102">
        <f>'MRS(calc_process)'!$F$16</f>
        <v>3.6658999999999997E-2</v>
      </c>
      <c r="G15" s="103">
        <f>'MRS(input)'!$E$14</f>
        <v>5.6099999999999997E-2</v>
      </c>
      <c r="H15" s="129">
        <f>'MPS(input_separate)'!G15</f>
        <v>1900</v>
      </c>
      <c r="I15" s="105">
        <f>'MRS(input)'!$E$20</f>
        <v>0.8</v>
      </c>
      <c r="J15" s="104">
        <f>'MRS(input)'!$E$17</f>
        <v>1.3</v>
      </c>
      <c r="K15" s="117">
        <f>'MRS(input)'!$E$18</f>
        <v>1.3</v>
      </c>
      <c r="L15" s="86">
        <f>(($F15*10^6)-(('MRS(calc_process)'!$F$19*'MRS(calc_process)'!$F$20*('MRS(calc_process)'!$F$24-'MRS(calc_process)'!$F$26))+('MRS(calc_process)'!$F$27*(J$7-1)*'MRS(calc_process)'!$F$21*('MRS(calc_process)'!$F$24-'MRS(calc_process)'!$F$26))))/($F15*10^6)</f>
        <v>0.86532670163834258</v>
      </c>
      <c r="M15" s="119">
        <f>(($F15*10^6)-(('MRS(calc_process)'!$F$19*'MRS(calc_process)'!$F$22*('MRS(calc_process)'!$F$25-'MRS(calc_process)'!$F$26))+('MRS(calc_process)'!$F$27*(K$7-1)*'MRS(calc_process)'!$F$23*('MRS(calc_process)'!$F$25-'MRS(calc_process)'!$F$26))))/($F15*10^6)</f>
        <v>0.61701219687389175</v>
      </c>
      <c r="N15" s="87">
        <f t="shared" si="0"/>
        <v>0</v>
      </c>
      <c r="O15" s="87">
        <f t="shared" si="1"/>
        <v>0</v>
      </c>
      <c r="P15" s="88">
        <f t="shared" si="2"/>
        <v>0</v>
      </c>
      <c r="Q15" s="88">
        <f t="shared" si="3"/>
        <v>0</v>
      </c>
    </row>
    <row r="16" spans="1:17" x14ac:dyDescent="0.15">
      <c r="A16" s="147"/>
      <c r="B16" s="95">
        <v>10</v>
      </c>
      <c r="C16" s="95"/>
      <c r="D16" s="96"/>
      <c r="E16" s="97"/>
      <c r="F16" s="102">
        <f>'MRS(calc_process)'!$F$16</f>
        <v>3.6658999999999997E-2</v>
      </c>
      <c r="G16" s="103">
        <f>'MRS(input)'!$E$14</f>
        <v>5.6099999999999997E-2</v>
      </c>
      <c r="H16" s="129">
        <f>'MPS(input_separate)'!G16</f>
        <v>1900</v>
      </c>
      <c r="I16" s="105">
        <f>'MRS(input)'!$E$20</f>
        <v>0.8</v>
      </c>
      <c r="J16" s="104">
        <f>'MRS(input)'!$E$17</f>
        <v>1.3</v>
      </c>
      <c r="K16" s="117">
        <f>'MRS(input)'!$E$18</f>
        <v>1.3</v>
      </c>
      <c r="L16" s="86">
        <f>(($F16*10^6)-(('MRS(calc_process)'!$F$19*'MRS(calc_process)'!$F$20*('MRS(calc_process)'!$F$24-'MRS(calc_process)'!$F$26))+('MRS(calc_process)'!$F$27*(J$7-1)*'MRS(calc_process)'!$F$21*('MRS(calc_process)'!$F$24-'MRS(calc_process)'!$F$26))))/($F16*10^6)</f>
        <v>0.86532670163834258</v>
      </c>
      <c r="M16" s="119">
        <f>(($F16*10^6)-(('MRS(calc_process)'!$F$19*'MRS(calc_process)'!$F$22*('MRS(calc_process)'!$F$25-'MRS(calc_process)'!$F$26))+('MRS(calc_process)'!$F$27*(K$7-1)*'MRS(calc_process)'!$F$23*('MRS(calc_process)'!$F$25-'MRS(calc_process)'!$F$26))))/($F16*10^6)</f>
        <v>0.61701219687389175</v>
      </c>
      <c r="N16" s="87">
        <f t="shared" si="0"/>
        <v>0</v>
      </c>
      <c r="O16" s="87">
        <f t="shared" si="1"/>
        <v>0</v>
      </c>
      <c r="P16" s="88">
        <f t="shared" si="2"/>
        <v>0</v>
      </c>
      <c r="Q16" s="88">
        <f t="shared" si="3"/>
        <v>0</v>
      </c>
    </row>
    <row r="17" spans="1:17" x14ac:dyDescent="0.15">
      <c r="A17" s="147"/>
      <c r="B17" s="95">
        <v>11</v>
      </c>
      <c r="C17" s="95"/>
      <c r="D17" s="96"/>
      <c r="E17" s="97"/>
      <c r="F17" s="102">
        <f>'MRS(calc_process)'!$F$16</f>
        <v>3.6658999999999997E-2</v>
      </c>
      <c r="G17" s="103">
        <f>'MRS(input)'!$E$14</f>
        <v>5.6099999999999997E-2</v>
      </c>
      <c r="H17" s="129">
        <f>'MPS(input_separate)'!G17</f>
        <v>1900</v>
      </c>
      <c r="I17" s="105">
        <f>'MRS(input)'!$E$20</f>
        <v>0.8</v>
      </c>
      <c r="J17" s="104">
        <f>'MRS(input)'!$E$17</f>
        <v>1.3</v>
      </c>
      <c r="K17" s="117">
        <f>'MRS(input)'!$E$18</f>
        <v>1.3</v>
      </c>
      <c r="L17" s="86">
        <f>(($F17*10^6)-(('MRS(calc_process)'!$F$19*'MRS(calc_process)'!$F$20*('MRS(calc_process)'!$F$24-'MRS(calc_process)'!$F$26))+('MRS(calc_process)'!$F$27*(J$7-1)*'MRS(calc_process)'!$F$21*('MRS(calc_process)'!$F$24-'MRS(calc_process)'!$F$26))))/($F17*10^6)</f>
        <v>0.86532670163834258</v>
      </c>
      <c r="M17" s="119">
        <f>(($F17*10^6)-(('MRS(calc_process)'!$F$19*'MRS(calc_process)'!$F$22*('MRS(calc_process)'!$F$25-'MRS(calc_process)'!$F$26))+('MRS(calc_process)'!$F$27*(K$7-1)*'MRS(calc_process)'!$F$23*('MRS(calc_process)'!$F$25-'MRS(calc_process)'!$F$26))))/($F17*10^6)</f>
        <v>0.61701219687389175</v>
      </c>
      <c r="N17" s="87">
        <f t="shared" si="0"/>
        <v>0</v>
      </c>
      <c r="O17" s="87">
        <f>$D17*$F17*$G17</f>
        <v>0</v>
      </c>
      <c r="P17" s="88">
        <f t="shared" si="2"/>
        <v>0</v>
      </c>
      <c r="Q17" s="88">
        <f t="shared" si="3"/>
        <v>0</v>
      </c>
    </row>
    <row r="18" spans="1:17" x14ac:dyDescent="0.15">
      <c r="A18" s="147"/>
      <c r="B18" s="95">
        <v>12</v>
      </c>
      <c r="C18" s="95"/>
      <c r="D18" s="98"/>
      <c r="E18" s="97"/>
      <c r="F18" s="102">
        <f>'MRS(calc_process)'!$F$16</f>
        <v>3.6658999999999997E-2</v>
      </c>
      <c r="G18" s="103">
        <f>'MRS(input)'!$E$14</f>
        <v>5.6099999999999997E-2</v>
      </c>
      <c r="H18" s="129">
        <f>'MPS(input_separate)'!G18</f>
        <v>0</v>
      </c>
      <c r="I18" s="105">
        <f>'MRS(input)'!$E$20</f>
        <v>0.8</v>
      </c>
      <c r="J18" s="104">
        <f>'MRS(input)'!$E$17</f>
        <v>1.3</v>
      </c>
      <c r="K18" s="117">
        <f>'MRS(input)'!$E$18</f>
        <v>1.3</v>
      </c>
      <c r="L18" s="86">
        <f>(($F18*10^6)-(('MRS(calc_process)'!$F$19*'MRS(calc_process)'!$F$20*('MRS(calc_process)'!$F$24-'MRS(calc_process)'!$F$26))+('MRS(calc_process)'!$F$27*(J$7-1)*'MRS(calc_process)'!$F$21*('MRS(calc_process)'!$F$24-'MRS(calc_process)'!$F$26))))/($F18*10^6)</f>
        <v>0.86532670163834258</v>
      </c>
      <c r="M18" s="119">
        <f>(($F18*10^6)-(('MRS(calc_process)'!$F$19*'MRS(calc_process)'!$F$22*('MRS(calc_process)'!$F$25-'MRS(calc_process)'!$F$26))+('MRS(calc_process)'!$F$27*(K$7-1)*'MRS(calc_process)'!$F$23*('MRS(calc_process)'!$F$25-'MRS(calc_process)'!$F$26))))/($F18*10^6)</f>
        <v>0.61701219687389175</v>
      </c>
      <c r="N18" s="87">
        <f t="shared" si="0"/>
        <v>0</v>
      </c>
      <c r="O18" s="87">
        <f t="shared" si="1"/>
        <v>0</v>
      </c>
      <c r="P18" s="88">
        <f t="shared" si="2"/>
        <v>0</v>
      </c>
      <c r="Q18" s="88">
        <f t="shared" si="3"/>
        <v>0</v>
      </c>
    </row>
    <row r="19" spans="1:17" x14ac:dyDescent="0.15">
      <c r="A19" s="147"/>
      <c r="B19" s="95">
        <v>13</v>
      </c>
      <c r="C19" s="95"/>
      <c r="D19" s="98"/>
      <c r="E19" s="97"/>
      <c r="F19" s="102">
        <f>'MRS(calc_process)'!$F$16</f>
        <v>3.6658999999999997E-2</v>
      </c>
      <c r="G19" s="103">
        <f>'MRS(input)'!$E$14</f>
        <v>5.6099999999999997E-2</v>
      </c>
      <c r="H19" s="129">
        <f>'MPS(input_separate)'!G19</f>
        <v>0</v>
      </c>
      <c r="I19" s="105">
        <f>'MRS(input)'!$E$20</f>
        <v>0.8</v>
      </c>
      <c r="J19" s="104">
        <f>'MRS(input)'!$E$17</f>
        <v>1.3</v>
      </c>
      <c r="K19" s="117">
        <f>'MRS(input)'!$E$18</f>
        <v>1.3</v>
      </c>
      <c r="L19" s="86">
        <f>(($F19*10^6)-(('MRS(calc_process)'!$F$19*'MRS(calc_process)'!$F$20*('MRS(calc_process)'!$F$24-'MRS(calc_process)'!$F$26))+('MRS(calc_process)'!$F$27*(J$7-1)*'MRS(calc_process)'!$F$21*('MRS(calc_process)'!$F$24-'MRS(calc_process)'!$F$26))))/($F19*10^6)</f>
        <v>0.86532670163834258</v>
      </c>
      <c r="M19" s="119">
        <f>(($F19*10^6)-(('MRS(calc_process)'!$F$19*'MRS(calc_process)'!$F$22*('MRS(calc_process)'!$F$25-'MRS(calc_process)'!$F$26))+('MRS(calc_process)'!$F$27*(K$7-1)*'MRS(calc_process)'!$F$23*('MRS(calc_process)'!$F$25-'MRS(calc_process)'!$F$26))))/($F19*10^6)</f>
        <v>0.61701219687389175</v>
      </c>
      <c r="N19" s="87">
        <f t="shared" si="0"/>
        <v>0</v>
      </c>
      <c r="O19" s="87">
        <f t="shared" si="1"/>
        <v>0</v>
      </c>
      <c r="P19" s="88">
        <f t="shared" si="2"/>
        <v>0</v>
      </c>
      <c r="Q19" s="88">
        <f t="shared" si="3"/>
        <v>0</v>
      </c>
    </row>
    <row r="20" spans="1:17" x14ac:dyDescent="0.15">
      <c r="A20" s="147"/>
      <c r="B20" s="95">
        <v>14</v>
      </c>
      <c r="C20" s="95"/>
      <c r="D20" s="98"/>
      <c r="E20" s="97"/>
      <c r="F20" s="102">
        <f>'MRS(calc_process)'!$F$16</f>
        <v>3.6658999999999997E-2</v>
      </c>
      <c r="G20" s="103">
        <f>'MRS(input)'!$E$14</f>
        <v>5.6099999999999997E-2</v>
      </c>
      <c r="H20" s="129">
        <f>'MPS(input_separate)'!G20</f>
        <v>0</v>
      </c>
      <c r="I20" s="105">
        <f>'MRS(input)'!$E$20</f>
        <v>0.8</v>
      </c>
      <c r="J20" s="104">
        <f>'MRS(input)'!$E$17</f>
        <v>1.3</v>
      </c>
      <c r="K20" s="117">
        <f>'MRS(input)'!$E$18</f>
        <v>1.3</v>
      </c>
      <c r="L20" s="86">
        <f>(($F20*10^6)-(('MRS(calc_process)'!$F$19*'MRS(calc_process)'!$F$20*('MRS(calc_process)'!$F$24-'MRS(calc_process)'!$F$26))+('MRS(calc_process)'!$F$27*(J$7-1)*'MRS(calc_process)'!$F$21*('MRS(calc_process)'!$F$24-'MRS(calc_process)'!$F$26))))/($F20*10^6)</f>
        <v>0.86532670163834258</v>
      </c>
      <c r="M20" s="119">
        <f>(($F20*10^6)-(('MRS(calc_process)'!$F$19*'MRS(calc_process)'!$F$22*('MRS(calc_process)'!$F$25-'MRS(calc_process)'!$F$26))+('MRS(calc_process)'!$F$27*(K$7-1)*'MRS(calc_process)'!$F$23*('MRS(calc_process)'!$F$25-'MRS(calc_process)'!$F$26))))/($F20*10^6)</f>
        <v>0.61701219687389175</v>
      </c>
      <c r="N20" s="87">
        <f t="shared" si="0"/>
        <v>0</v>
      </c>
      <c r="O20" s="87">
        <f t="shared" si="1"/>
        <v>0</v>
      </c>
      <c r="P20" s="88">
        <f t="shared" si="2"/>
        <v>0</v>
      </c>
      <c r="Q20" s="88">
        <f t="shared" si="3"/>
        <v>0</v>
      </c>
    </row>
    <row r="21" spans="1:17" x14ac:dyDescent="0.15">
      <c r="A21" s="147"/>
      <c r="B21" s="95">
        <v>15</v>
      </c>
      <c r="C21" s="95"/>
      <c r="D21" s="98"/>
      <c r="E21" s="97"/>
      <c r="F21" s="102">
        <f>'MRS(calc_process)'!$F$16</f>
        <v>3.6658999999999997E-2</v>
      </c>
      <c r="G21" s="103">
        <f>'MRS(input)'!$E$14</f>
        <v>5.6099999999999997E-2</v>
      </c>
      <c r="H21" s="129">
        <f>'MPS(input_separate)'!G21</f>
        <v>0</v>
      </c>
      <c r="I21" s="105">
        <f>'MRS(input)'!$E$20</f>
        <v>0.8</v>
      </c>
      <c r="J21" s="104">
        <f>'MRS(input)'!$E$17</f>
        <v>1.3</v>
      </c>
      <c r="K21" s="117">
        <f>'MRS(input)'!$E$18</f>
        <v>1.3</v>
      </c>
      <c r="L21" s="86">
        <f>(($F21*10^6)-(('MRS(calc_process)'!$F$19*'MRS(calc_process)'!$F$20*('MRS(calc_process)'!$F$24-'MRS(calc_process)'!$F$26))+('MRS(calc_process)'!$F$27*(J$7-1)*'MRS(calc_process)'!$F$21*('MRS(calc_process)'!$F$24-'MRS(calc_process)'!$F$26))))/($F21*10^6)</f>
        <v>0.86532670163834258</v>
      </c>
      <c r="M21" s="119">
        <f>(($F21*10^6)-(('MRS(calc_process)'!$F$19*'MRS(calc_process)'!$F$22*('MRS(calc_process)'!$F$25-'MRS(calc_process)'!$F$26))+('MRS(calc_process)'!$F$27*(K$7-1)*'MRS(calc_process)'!$F$23*('MRS(calc_process)'!$F$25-'MRS(calc_process)'!$F$26))))/($F21*10^6)</f>
        <v>0.61701219687389175</v>
      </c>
      <c r="N21" s="87">
        <f t="shared" si="0"/>
        <v>0</v>
      </c>
      <c r="O21" s="87">
        <f t="shared" si="1"/>
        <v>0</v>
      </c>
      <c r="P21" s="88">
        <f t="shared" si="2"/>
        <v>0</v>
      </c>
      <c r="Q21" s="88">
        <f t="shared" si="3"/>
        <v>0</v>
      </c>
    </row>
    <row r="22" spans="1:17" x14ac:dyDescent="0.15">
      <c r="A22" s="147"/>
      <c r="B22" s="95">
        <v>16</v>
      </c>
      <c r="C22" s="95"/>
      <c r="D22" s="98"/>
      <c r="E22" s="97"/>
      <c r="F22" s="102">
        <f>'MRS(calc_process)'!$F$16</f>
        <v>3.6658999999999997E-2</v>
      </c>
      <c r="G22" s="103">
        <f>'MRS(input)'!$E$14</f>
        <v>5.6099999999999997E-2</v>
      </c>
      <c r="H22" s="129">
        <f>'MPS(input_separate)'!G22</f>
        <v>0</v>
      </c>
      <c r="I22" s="105">
        <f>'MRS(input)'!$E$20</f>
        <v>0.8</v>
      </c>
      <c r="J22" s="104">
        <f>'MRS(input)'!$E$17</f>
        <v>1.3</v>
      </c>
      <c r="K22" s="117">
        <f>'MRS(input)'!$E$18</f>
        <v>1.3</v>
      </c>
      <c r="L22" s="86">
        <f>(($F22*10^6)-(('MRS(calc_process)'!$F$19*'MRS(calc_process)'!$F$20*('MRS(calc_process)'!$F$24-'MRS(calc_process)'!$F$26))+('MRS(calc_process)'!$F$27*(J$7-1)*'MRS(calc_process)'!$F$21*('MRS(calc_process)'!$F$24-'MRS(calc_process)'!$F$26))))/($F22*10^6)</f>
        <v>0.86532670163834258</v>
      </c>
      <c r="M22" s="119">
        <f>(($F22*10^6)-(('MRS(calc_process)'!$F$19*'MRS(calc_process)'!$F$22*('MRS(calc_process)'!$F$25-'MRS(calc_process)'!$F$26))+('MRS(calc_process)'!$F$27*(K$7-1)*'MRS(calc_process)'!$F$23*('MRS(calc_process)'!$F$25-'MRS(calc_process)'!$F$26))))/($F22*10^6)</f>
        <v>0.61701219687389175</v>
      </c>
      <c r="N22" s="87">
        <f t="shared" si="0"/>
        <v>0</v>
      </c>
      <c r="O22" s="87">
        <f t="shared" si="1"/>
        <v>0</v>
      </c>
      <c r="P22" s="88">
        <f>$H22*(10^-6)*24*$E22*$I22</f>
        <v>0</v>
      </c>
      <c r="Q22" s="88">
        <f t="shared" si="3"/>
        <v>0</v>
      </c>
    </row>
    <row r="23" spans="1:17" x14ac:dyDescent="0.15">
      <c r="A23" s="147"/>
      <c r="B23" s="95">
        <v>17</v>
      </c>
      <c r="C23" s="95"/>
      <c r="D23" s="98"/>
      <c r="E23" s="97"/>
      <c r="F23" s="102">
        <f>'MRS(calc_process)'!$F$16</f>
        <v>3.6658999999999997E-2</v>
      </c>
      <c r="G23" s="103">
        <f>'MRS(input)'!$E$14</f>
        <v>5.6099999999999997E-2</v>
      </c>
      <c r="H23" s="129">
        <f>'MPS(input_separate)'!G23</f>
        <v>0</v>
      </c>
      <c r="I23" s="105">
        <f>'MRS(input)'!$E$20</f>
        <v>0.8</v>
      </c>
      <c r="J23" s="104">
        <f>'MRS(input)'!$E$17</f>
        <v>1.3</v>
      </c>
      <c r="K23" s="117">
        <f>'MRS(input)'!$E$18</f>
        <v>1.3</v>
      </c>
      <c r="L23" s="86">
        <f>(($F23*10^6)-(('MRS(calc_process)'!$F$19*'MRS(calc_process)'!$F$20*('MRS(calc_process)'!$F$24-'MRS(calc_process)'!$F$26))+('MRS(calc_process)'!$F$27*(J$7-1)*'MRS(calc_process)'!$F$21*('MRS(calc_process)'!$F$24-'MRS(calc_process)'!$F$26))))/($F23*10^6)</f>
        <v>0.86532670163834258</v>
      </c>
      <c r="M23" s="119">
        <f>(($F23*10^6)-(('MRS(calc_process)'!$F$19*'MRS(calc_process)'!$F$22*('MRS(calc_process)'!$F$25-'MRS(calc_process)'!$F$26))+('MRS(calc_process)'!$F$27*(K$7-1)*'MRS(calc_process)'!$F$23*('MRS(calc_process)'!$F$25-'MRS(calc_process)'!$F$26))))/($F23*10^6)</f>
        <v>0.61701219687389175</v>
      </c>
      <c r="N23" s="87">
        <f t="shared" si="0"/>
        <v>0</v>
      </c>
      <c r="O23" s="87">
        <f>$D23*$F23*$G23</f>
        <v>0</v>
      </c>
      <c r="P23" s="88">
        <f t="shared" si="2"/>
        <v>0</v>
      </c>
      <c r="Q23" s="88">
        <f t="shared" si="3"/>
        <v>0</v>
      </c>
    </row>
    <row r="24" spans="1:17" x14ac:dyDescent="0.15">
      <c r="A24" s="147"/>
      <c r="B24" s="95">
        <v>18</v>
      </c>
      <c r="C24" s="95"/>
      <c r="D24" s="98"/>
      <c r="E24" s="97"/>
      <c r="F24" s="102">
        <f>'MRS(calc_process)'!$F$16</f>
        <v>3.6658999999999997E-2</v>
      </c>
      <c r="G24" s="103">
        <f>'MRS(input)'!$E$14</f>
        <v>5.6099999999999997E-2</v>
      </c>
      <c r="H24" s="129">
        <f>'MPS(input_separate)'!G24</f>
        <v>0</v>
      </c>
      <c r="I24" s="105">
        <f>'MRS(input)'!$E$20</f>
        <v>0.8</v>
      </c>
      <c r="J24" s="104">
        <f>'MRS(input)'!$E$17</f>
        <v>1.3</v>
      </c>
      <c r="K24" s="117">
        <f>'MRS(input)'!$E$18</f>
        <v>1.3</v>
      </c>
      <c r="L24" s="86">
        <f>(($F24*10^6)-(('MRS(calc_process)'!$F$19*'MRS(calc_process)'!$F$20*('MRS(calc_process)'!$F$24-'MRS(calc_process)'!$F$26))+('MRS(calc_process)'!$F$27*(J$7-1)*'MRS(calc_process)'!$F$21*('MRS(calc_process)'!$F$24-'MRS(calc_process)'!$F$26))))/($F24*10^6)</f>
        <v>0.86532670163834258</v>
      </c>
      <c r="M24" s="119">
        <f>(($F24*10^6)-(('MRS(calc_process)'!$F$19*'MRS(calc_process)'!$F$22*('MRS(calc_process)'!$F$25-'MRS(calc_process)'!$F$26))+('MRS(calc_process)'!$F$27*(K$7-1)*'MRS(calc_process)'!$F$23*('MRS(calc_process)'!$F$25-'MRS(calc_process)'!$F$26))))/($F24*10^6)</f>
        <v>0.61701219687389175</v>
      </c>
      <c r="N24" s="87">
        <f t="shared" si="0"/>
        <v>0</v>
      </c>
      <c r="O24" s="87">
        <f t="shared" si="1"/>
        <v>0</v>
      </c>
      <c r="P24" s="88">
        <f t="shared" si="2"/>
        <v>0</v>
      </c>
      <c r="Q24" s="88">
        <f t="shared" si="3"/>
        <v>0</v>
      </c>
    </row>
    <row r="25" spans="1:17" x14ac:dyDescent="0.15">
      <c r="A25" s="147"/>
      <c r="B25" s="95">
        <v>19</v>
      </c>
      <c r="C25" s="95"/>
      <c r="D25" s="98"/>
      <c r="E25" s="97"/>
      <c r="F25" s="102">
        <f>'MRS(calc_process)'!$F$16</f>
        <v>3.6658999999999997E-2</v>
      </c>
      <c r="G25" s="103">
        <f>'MRS(input)'!$E$14</f>
        <v>5.6099999999999997E-2</v>
      </c>
      <c r="H25" s="129">
        <f>'MPS(input_separate)'!G25</f>
        <v>0</v>
      </c>
      <c r="I25" s="105">
        <f>'MRS(input)'!$E$20</f>
        <v>0.8</v>
      </c>
      <c r="J25" s="104">
        <f>'MRS(input)'!$E$17</f>
        <v>1.3</v>
      </c>
      <c r="K25" s="117">
        <f>'MRS(input)'!$E$18</f>
        <v>1.3</v>
      </c>
      <c r="L25" s="86">
        <f>(($F25*10^6)-(('MRS(calc_process)'!$F$19*'MRS(calc_process)'!$F$20*('MRS(calc_process)'!$F$24-'MRS(calc_process)'!$F$26))+('MRS(calc_process)'!$F$27*(J$7-1)*'MRS(calc_process)'!$F$21*('MRS(calc_process)'!$F$24-'MRS(calc_process)'!$F$26))))/($F25*10^6)</f>
        <v>0.86532670163834258</v>
      </c>
      <c r="M25" s="119">
        <f>(($F25*10^6)-(('MRS(calc_process)'!$F$19*'MRS(calc_process)'!$F$22*('MRS(calc_process)'!$F$25-'MRS(calc_process)'!$F$26))+('MRS(calc_process)'!$F$27*(K$7-1)*'MRS(calc_process)'!$F$23*('MRS(calc_process)'!$F$25-'MRS(calc_process)'!$F$26))))/($F25*10^6)</f>
        <v>0.61701219687389175</v>
      </c>
      <c r="N25" s="87">
        <f t="shared" si="0"/>
        <v>0</v>
      </c>
      <c r="O25" s="87">
        <f t="shared" si="1"/>
        <v>0</v>
      </c>
      <c r="P25" s="88">
        <f t="shared" si="2"/>
        <v>0</v>
      </c>
      <c r="Q25" s="88">
        <f t="shared" si="3"/>
        <v>0</v>
      </c>
    </row>
    <row r="26" spans="1:17" x14ac:dyDescent="0.15">
      <c r="A26" s="147"/>
      <c r="B26" s="95">
        <v>20</v>
      </c>
      <c r="C26" s="95"/>
      <c r="D26" s="98"/>
      <c r="E26" s="97"/>
      <c r="F26" s="102">
        <f>'MRS(calc_process)'!$F$16</f>
        <v>3.6658999999999997E-2</v>
      </c>
      <c r="G26" s="103">
        <f>'MRS(input)'!$E$14</f>
        <v>5.6099999999999997E-2</v>
      </c>
      <c r="H26" s="129">
        <f>'MPS(input_separate)'!G26</f>
        <v>0</v>
      </c>
      <c r="I26" s="105">
        <f>'MRS(input)'!$E$20</f>
        <v>0.8</v>
      </c>
      <c r="J26" s="104">
        <f>'MRS(input)'!$E$17</f>
        <v>1.3</v>
      </c>
      <c r="K26" s="117">
        <f>'MRS(input)'!$E$18</f>
        <v>1.3</v>
      </c>
      <c r="L26" s="86">
        <f>(($F26*10^6)-(('MRS(calc_process)'!$F$19*'MRS(calc_process)'!$F$20*('MRS(calc_process)'!$F$24-'MRS(calc_process)'!$F$26))+('MRS(calc_process)'!$F$27*(J$7-1)*'MRS(calc_process)'!$F$21*('MRS(calc_process)'!$F$24-'MRS(calc_process)'!$F$26))))/($F26*10^6)</f>
        <v>0.86532670163834258</v>
      </c>
      <c r="M26" s="119">
        <f>(($F26*10^6)-(('MRS(calc_process)'!$F$19*'MRS(calc_process)'!$F$22*('MRS(calc_process)'!$F$25-'MRS(calc_process)'!$F$26))+('MRS(calc_process)'!$F$27*(K$7-1)*'MRS(calc_process)'!$F$23*('MRS(calc_process)'!$F$25-'MRS(calc_process)'!$F$26))))/($F26*10^6)</f>
        <v>0.61701219687389175</v>
      </c>
      <c r="N26" s="87">
        <f t="shared" si="0"/>
        <v>0</v>
      </c>
      <c r="O26" s="87">
        <f t="shared" si="1"/>
        <v>0</v>
      </c>
      <c r="P26" s="88">
        <f t="shared" si="2"/>
        <v>0</v>
      </c>
      <c r="Q26" s="88">
        <f>$N26-($O26+$P26)</f>
        <v>0</v>
      </c>
    </row>
    <row r="27" spans="1:17" ht="19.5" customHeight="1" x14ac:dyDescent="0.15">
      <c r="A27" s="147"/>
      <c r="B27" s="89" t="s">
        <v>129</v>
      </c>
      <c r="C27" s="89" t="s">
        <v>145</v>
      </c>
      <c r="D27" s="90" t="s">
        <v>123</v>
      </c>
      <c r="E27" s="90" t="s">
        <v>123</v>
      </c>
      <c r="F27" s="90" t="s">
        <v>123</v>
      </c>
      <c r="G27" s="90" t="s">
        <v>123</v>
      </c>
      <c r="H27" s="92">
        <f>SUM(H7:H26)</f>
        <v>20900</v>
      </c>
      <c r="I27" s="91" t="s">
        <v>123</v>
      </c>
      <c r="J27" s="90" t="s">
        <v>123</v>
      </c>
      <c r="K27" s="118" t="s">
        <v>161</v>
      </c>
      <c r="L27" s="91" t="s">
        <v>123</v>
      </c>
      <c r="M27" s="120" t="s">
        <v>161</v>
      </c>
      <c r="N27" s="93">
        <f>SUMIF(N7:N26,"&gt;0",N7:N26)</f>
        <v>0</v>
      </c>
      <c r="O27" s="94">
        <f>SUM(O7:O26)</f>
        <v>0</v>
      </c>
      <c r="P27" s="93">
        <f>SUM(P7:P26)</f>
        <v>0</v>
      </c>
      <c r="Q27" s="93">
        <f>SUMIF(Q7:Q26,"&gt;0",Q7:Q26)</f>
        <v>0</v>
      </c>
    </row>
  </sheetData>
  <sheetProtection algorithmName="SHA-512" hashValue="6dAt1/+THqsmqZ+U6uObPEwY95Xmlv54YZQsTOrWpqm2Vn10Y/1G9eprUuQ9uxdOrXH4oRH2mM7qYc8/FGQNzA==" saltValue="LIdu/+mkZu8P98PJ362Ngw==" spinCount="100000" sheet="1" objects="1" scenarios="1" formatCells="0" formatRows="0"/>
  <mergeCells count="4">
    <mergeCell ref="D3:E3"/>
    <mergeCell ref="F3:M3"/>
    <mergeCell ref="N3:Q3"/>
    <mergeCell ref="A7:A27"/>
  </mergeCells>
  <phoneticPr fontId="10"/>
  <pageMargins left="0.70866141732283472" right="0.70866141732283472" top="0.74803149606299213" bottom="0.74803149606299213" header="0.31496062992125984" footer="0.31496062992125984"/>
  <pageSetup paperSize="8" scale="8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I27"/>
  <sheetViews>
    <sheetView showGridLines="0" view="pageBreakPreview" zoomScale="80" zoomScaleNormal="100" zoomScaleSheetLayoutView="80" workbookViewId="0"/>
  </sheetViews>
  <sheetFormatPr defaultColWidth="9" defaultRowHeight="12.75" x14ac:dyDescent="0.15"/>
  <cols>
    <col min="1" max="4" width="3.625" style="37" customWidth="1"/>
    <col min="5" max="5" width="47.125" style="37" customWidth="1"/>
    <col min="6" max="7" width="12.625" style="37" customWidth="1"/>
    <col min="8" max="8" width="10.875" style="37" customWidth="1"/>
    <col min="9" max="9" width="11.625" style="39" customWidth="1"/>
    <col min="10" max="16384" width="9" style="37"/>
  </cols>
  <sheetData>
    <row r="1" spans="1:9" ht="18" customHeight="1" x14ac:dyDescent="0.15">
      <c r="I1" s="131" t="str">
        <f>'MPS(input)'!K1</f>
        <v>Monitoring Spreadsheet: JCM_ID_AM009_ver03.0</v>
      </c>
    </row>
    <row r="2" spans="1:9" ht="18" customHeight="1" x14ac:dyDescent="0.15">
      <c r="I2" s="38" t="str">
        <f>'MPS(input)'!K2</f>
        <v>Reference number: ID010</v>
      </c>
    </row>
    <row r="3" spans="1:9" ht="27.75" customHeight="1" x14ac:dyDescent="0.15">
      <c r="A3" s="165" t="s">
        <v>135</v>
      </c>
      <c r="B3" s="165"/>
      <c r="C3" s="165"/>
      <c r="D3" s="165"/>
      <c r="E3" s="165"/>
      <c r="F3" s="165"/>
      <c r="G3" s="165"/>
      <c r="H3" s="165"/>
      <c r="I3" s="165"/>
    </row>
    <row r="4" spans="1:9" ht="11.25" customHeight="1" x14ac:dyDescent="0.15"/>
    <row r="5" spans="1:9" ht="18.75" customHeight="1" thickBot="1" x14ac:dyDescent="0.2">
      <c r="A5" s="40" t="s">
        <v>69</v>
      </c>
      <c r="B5" s="41"/>
      <c r="C5" s="41"/>
      <c r="D5" s="41"/>
      <c r="E5" s="42"/>
      <c r="F5" s="43" t="s">
        <v>70</v>
      </c>
      <c r="G5" s="44" t="s">
        <v>71</v>
      </c>
      <c r="H5" s="43" t="s">
        <v>18</v>
      </c>
      <c r="I5" s="45" t="s">
        <v>0</v>
      </c>
    </row>
    <row r="6" spans="1:9" ht="18.75" customHeight="1" thickBot="1" x14ac:dyDescent="0.2">
      <c r="A6" s="46"/>
      <c r="B6" s="47" t="s">
        <v>72</v>
      </c>
      <c r="C6" s="47"/>
      <c r="D6" s="47"/>
      <c r="E6" s="47"/>
      <c r="F6" s="48"/>
      <c r="G6" s="49">
        <f>G8-G11</f>
        <v>0</v>
      </c>
      <c r="H6" s="50" t="s">
        <v>73</v>
      </c>
      <c r="I6" s="51" t="s">
        <v>74</v>
      </c>
    </row>
    <row r="7" spans="1:9" ht="18.75" customHeight="1" thickBot="1" x14ac:dyDescent="0.2">
      <c r="A7" s="40" t="s">
        <v>75</v>
      </c>
      <c r="B7" s="42"/>
      <c r="C7" s="41"/>
      <c r="D7" s="43"/>
      <c r="E7" s="43"/>
      <c r="F7" s="43"/>
      <c r="G7" s="52"/>
      <c r="H7" s="42"/>
      <c r="I7" s="43"/>
    </row>
    <row r="8" spans="1:9" ht="18.75" customHeight="1" thickBot="1" x14ac:dyDescent="0.2">
      <c r="A8" s="53"/>
      <c r="B8" s="54" t="s">
        <v>76</v>
      </c>
      <c r="C8" s="47"/>
      <c r="D8" s="47"/>
      <c r="E8" s="47"/>
      <c r="F8" s="48"/>
      <c r="G8" s="49">
        <f>G9</f>
        <v>0</v>
      </c>
      <c r="H8" s="50" t="s">
        <v>73</v>
      </c>
      <c r="I8" s="55" t="s">
        <v>77</v>
      </c>
    </row>
    <row r="9" spans="1:9" ht="18.75" customHeight="1" x14ac:dyDescent="0.15">
      <c r="A9" s="46"/>
      <c r="B9" s="56"/>
      <c r="C9" s="57" t="s">
        <v>78</v>
      </c>
      <c r="D9" s="57"/>
      <c r="E9" s="57"/>
      <c r="F9" s="55" t="s">
        <v>178</v>
      </c>
      <c r="G9" s="58">
        <f>'MRS(input_separate)'!N27</f>
        <v>0</v>
      </c>
      <c r="H9" s="59" t="s">
        <v>73</v>
      </c>
      <c r="I9" s="55" t="s">
        <v>77</v>
      </c>
    </row>
    <row r="10" spans="1:9" ht="18.75" customHeight="1" thickBot="1" x14ac:dyDescent="0.2">
      <c r="A10" s="40" t="s">
        <v>79</v>
      </c>
      <c r="B10" s="41"/>
      <c r="C10" s="41"/>
      <c r="D10" s="41"/>
      <c r="E10" s="42"/>
      <c r="F10" s="43"/>
      <c r="G10" s="60"/>
      <c r="H10" s="42"/>
      <c r="I10" s="43"/>
    </row>
    <row r="11" spans="1:9" ht="18.75" customHeight="1" thickBot="1" x14ac:dyDescent="0.2">
      <c r="A11" s="53"/>
      <c r="B11" s="54" t="s">
        <v>80</v>
      </c>
      <c r="C11" s="47"/>
      <c r="D11" s="47"/>
      <c r="E11" s="47"/>
      <c r="F11" s="61"/>
      <c r="G11" s="49">
        <f>SUM(G12:G13)</f>
        <v>0</v>
      </c>
      <c r="H11" s="50" t="s">
        <v>73</v>
      </c>
      <c r="I11" s="55"/>
    </row>
    <row r="12" spans="1:9" ht="18.75" customHeight="1" x14ac:dyDescent="0.15">
      <c r="A12" s="53"/>
      <c r="B12" s="62"/>
      <c r="C12" s="153" t="s">
        <v>81</v>
      </c>
      <c r="D12" s="153"/>
      <c r="E12" s="153"/>
      <c r="F12" s="51" t="s">
        <v>130</v>
      </c>
      <c r="G12" s="58">
        <f>'MRS(input_separate)'!P27</f>
        <v>0</v>
      </c>
      <c r="H12" s="59" t="s">
        <v>73</v>
      </c>
      <c r="I12" s="55" t="s">
        <v>82</v>
      </c>
    </row>
    <row r="13" spans="1:9" ht="18.75" customHeight="1" x14ac:dyDescent="0.15">
      <c r="A13" s="46"/>
      <c r="B13" s="56"/>
      <c r="C13" s="153" t="s">
        <v>83</v>
      </c>
      <c r="D13" s="153"/>
      <c r="E13" s="153"/>
      <c r="F13" s="101" t="s">
        <v>178</v>
      </c>
      <c r="G13" s="63">
        <f>'MRS(input_separate)'!O27</f>
        <v>0</v>
      </c>
      <c r="H13" s="59" t="s">
        <v>73</v>
      </c>
      <c r="I13" s="64" t="s">
        <v>84</v>
      </c>
    </row>
    <row r="14" spans="1:9" ht="14.25" customHeight="1" x14ac:dyDescent="0.15">
      <c r="A14" s="5"/>
      <c r="B14" s="5"/>
      <c r="C14" s="5"/>
      <c r="D14" s="5"/>
      <c r="E14" s="5"/>
      <c r="F14" s="65"/>
      <c r="G14" s="66"/>
      <c r="H14" s="67"/>
      <c r="I14" s="4"/>
    </row>
    <row r="15" spans="1:9" ht="21.75" customHeight="1" x14ac:dyDescent="0.15">
      <c r="E15" s="5" t="s">
        <v>85</v>
      </c>
      <c r="F15" s="68"/>
    </row>
    <row r="16" spans="1:9" ht="21.75" customHeight="1" x14ac:dyDescent="0.15">
      <c r="E16" s="69" t="s">
        <v>86</v>
      </c>
      <c r="F16" s="70">
        <f>36.659/1000</f>
        <v>3.6658999999999997E-2</v>
      </c>
      <c r="G16" s="71" t="s">
        <v>87</v>
      </c>
      <c r="H16" s="72"/>
    </row>
    <row r="17" spans="5:8" s="39" customFormat="1" ht="21.75" customHeight="1" x14ac:dyDescent="0.15">
      <c r="E17" s="69" t="s">
        <v>88</v>
      </c>
      <c r="F17" s="73">
        <v>5.6099999999999997E-2</v>
      </c>
      <c r="G17" s="71" t="s">
        <v>89</v>
      </c>
      <c r="H17" s="72"/>
    </row>
    <row r="18" spans="5:8" s="39" customFormat="1" ht="21.75" customHeight="1" x14ac:dyDescent="0.15">
      <c r="E18" s="67"/>
      <c r="F18" s="74"/>
      <c r="G18" s="67"/>
      <c r="H18" s="67"/>
    </row>
    <row r="19" spans="5:8" s="39" customFormat="1" ht="21.75" customHeight="1" x14ac:dyDescent="0.15">
      <c r="E19" s="69" t="s">
        <v>90</v>
      </c>
      <c r="F19" s="75">
        <v>10.694000000000001</v>
      </c>
      <c r="G19" s="71" t="s">
        <v>91</v>
      </c>
      <c r="H19" s="72"/>
    </row>
    <row r="20" spans="5:8" s="39" customFormat="1" ht="21.75" customHeight="1" x14ac:dyDescent="0.15">
      <c r="E20" s="69" t="s">
        <v>92</v>
      </c>
      <c r="F20" s="75">
        <v>1.3680000000000001</v>
      </c>
      <c r="G20" s="71" t="s">
        <v>93</v>
      </c>
      <c r="H20" s="72"/>
    </row>
    <row r="21" spans="5:8" s="39" customFormat="1" ht="21.75" customHeight="1" x14ac:dyDescent="0.15">
      <c r="E21" s="69" t="s">
        <v>94</v>
      </c>
      <c r="F21" s="75">
        <v>1.319</v>
      </c>
      <c r="G21" s="71" t="s">
        <v>93</v>
      </c>
      <c r="H21" s="72"/>
    </row>
    <row r="22" spans="5:8" s="39" customFormat="1" ht="21.75" customHeight="1" x14ac:dyDescent="0.15">
      <c r="E22" s="126" t="s">
        <v>165</v>
      </c>
      <c r="F22" s="121">
        <v>1.4550000000000001</v>
      </c>
      <c r="G22" s="122" t="s">
        <v>163</v>
      </c>
      <c r="H22" s="123"/>
    </row>
    <row r="23" spans="5:8" s="39" customFormat="1" ht="21.75" customHeight="1" x14ac:dyDescent="0.15">
      <c r="E23" s="126" t="s">
        <v>166</v>
      </c>
      <c r="F23" s="121">
        <v>1.38</v>
      </c>
      <c r="G23" s="122" t="s">
        <v>163</v>
      </c>
      <c r="H23" s="123"/>
    </row>
    <row r="24" spans="5:8" s="39" customFormat="1" ht="21.75" customHeight="1" x14ac:dyDescent="0.15">
      <c r="E24" s="126" t="s">
        <v>167</v>
      </c>
      <c r="F24" s="124">
        <v>300</v>
      </c>
      <c r="G24" s="122" t="s">
        <v>95</v>
      </c>
      <c r="H24" s="123"/>
    </row>
    <row r="25" spans="5:8" s="39" customFormat="1" ht="21.75" customHeight="1" x14ac:dyDescent="0.15">
      <c r="E25" s="126" t="s">
        <v>168</v>
      </c>
      <c r="F25" s="124">
        <v>750</v>
      </c>
      <c r="G25" s="122" t="s">
        <v>95</v>
      </c>
      <c r="H25" s="123"/>
    </row>
    <row r="26" spans="5:8" s="39" customFormat="1" ht="21.75" customHeight="1" x14ac:dyDescent="0.15">
      <c r="E26" s="126" t="s">
        <v>169</v>
      </c>
      <c r="F26" s="127">
        <v>32.6</v>
      </c>
      <c r="G26" s="122" t="s">
        <v>95</v>
      </c>
      <c r="H26" s="123"/>
    </row>
    <row r="27" spans="5:8" s="39" customFormat="1" ht="21.75" customHeight="1" x14ac:dyDescent="0.15">
      <c r="E27" s="126" t="s">
        <v>170</v>
      </c>
      <c r="F27" s="128">
        <v>9.6880000000000006</v>
      </c>
      <c r="G27" s="122" t="s">
        <v>171</v>
      </c>
      <c r="H27" s="123"/>
    </row>
  </sheetData>
  <sheetProtection algorithmName="SHA-512" hashValue="veHPfOlHGHz/14t0VGpz0qDqHlNS8BDZN+q19enM+zF3sB33oBcxnpKsQ7fzOBvE+xLGA98SN6vXpSqyFyJyFA==" saltValue="31cRiQBDtREel6lLL4RL2w==" spinCount="100000" sheet="1" objects="1" scenarios="1"/>
  <mergeCells count="3">
    <mergeCell ref="A3:I3"/>
    <mergeCell ref="C12:E12"/>
    <mergeCell ref="C13:E13"/>
  </mergeCells>
  <phoneticPr fontId="10"/>
  <pageMargins left="0.70866141732283472" right="0.70866141732283472" top="0.74803149606299213" bottom="0.74803149606299213" header="0.31496062992125984" footer="0.31496062992125984"/>
  <pageSetup paperSize="9" scale="80"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'MPS(input_separate)'!Print_Area</vt:lpstr>
      <vt:lpstr>'MRS(calc_process)'!Print_Area</vt:lpstr>
      <vt:lpstr>'MRS(input)'!Print_Area</vt:lpstr>
      <vt:lpstr>MSS!Print_Area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2020-04-02T02:02:18Z</cp:lastPrinted>
  <dcterms:created xsi:type="dcterms:W3CDTF">2012-01-13T02:28:29Z</dcterms:created>
  <dcterms:modified xsi:type="dcterms:W3CDTF">2020-04-02T02:09:07Z</dcterms:modified>
</cp:coreProperties>
</file>