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230" windowHeight="6225" tabRatio="694"/>
  </bookViews>
  <sheets>
    <sheet name="MPS(input)" sheetId="32" r:id="rId1"/>
    <sheet name="MPS(input_separate)" sheetId="35" r:id="rId2"/>
    <sheet name="MPS(calc_process) " sheetId="36" r:id="rId3"/>
    <sheet name="MSS" sheetId="37" r:id="rId4"/>
    <sheet name="MRS(input)" sheetId="38" r:id="rId5"/>
    <sheet name="MRS(input_separate)" sheetId="39" r:id="rId6"/>
    <sheet name="MRS(calc_process)" sheetId="40" r:id="rId7"/>
  </sheets>
  <definedNames>
    <definedName name="_xlnm.Print_Area" localSheetId="2">'MPS(calc_process) '!$A$1:$I$20</definedName>
    <definedName name="_xlnm.Print_Area" localSheetId="0">'MPS(input)'!$A$1:$K$43</definedName>
    <definedName name="_xlnm.Print_Area" localSheetId="1">'MPS(input_separate)'!$A$1:$V$27</definedName>
    <definedName name="_xlnm.Print_Area" localSheetId="6">'MRS(calc_process)'!$A$1:$I$20</definedName>
    <definedName name="_xlnm.Print_Area" localSheetId="4">'MRS(input)'!$A$1:$L$43</definedName>
    <definedName name="Z_B2660EC6_48E8_44CA_972A_E2556BB968F0_.wvu.PrintArea" localSheetId="2" hidden="1">'MPS(calc_process) '!$A$2:$I$18</definedName>
    <definedName name="Z_B2660EC6_48E8_44CA_972A_E2556BB968F0_.wvu.PrintArea" localSheetId="6" hidden="1">'MRS(calc_process)'!$A$2:$I$18</definedName>
    <definedName name="Z_D0CDC236_ABDA_4432_BA8D_8D1597712156_.wvu.PrintArea" localSheetId="2" hidden="1">'MPS(calc_process) '!$A$2:$I$18</definedName>
    <definedName name="Z_D0CDC236_ABDA_4432_BA8D_8D1597712156_.wvu.PrintArea" localSheetId="6" hidden="1">'MRS(calc_process)'!$A$2:$I$18</definedName>
    <definedName name="Z_D273F3A6_8152_4679_92B0_E1E5F788BD2C_.wvu.PrintArea" localSheetId="2" hidden="1">'MPS(calc_process) '!$A$2:$I$18</definedName>
    <definedName name="Z_D273F3A6_8152_4679_92B0_E1E5F788BD2C_.wvu.PrintArea" localSheetId="6" hidden="1">'MRS(calc_process)'!$A$2:$I$18</definedName>
  </definedNames>
  <calcPr calcId="145621"/>
</workbook>
</file>

<file path=xl/calcChain.xml><?xml version="1.0" encoding="utf-8"?>
<calcChain xmlns="http://schemas.openxmlformats.org/spreadsheetml/2006/main">
  <c r="L7" i="35" l="1"/>
  <c r="M7" i="35"/>
  <c r="N7" i="35"/>
  <c r="T26" i="35"/>
  <c r="K34" i="38" l="1"/>
  <c r="K33" i="38"/>
  <c r="K32" i="38"/>
  <c r="K31" i="38"/>
  <c r="K30" i="38"/>
  <c r="K29" i="38"/>
  <c r="K28" i="38"/>
  <c r="K27" i="38"/>
  <c r="K26" i="38"/>
  <c r="K25" i="38"/>
  <c r="K24" i="38"/>
  <c r="K23" i="38"/>
  <c r="K22" i="38"/>
  <c r="H34" i="38"/>
  <c r="H33" i="38"/>
  <c r="H32" i="38"/>
  <c r="H31" i="38"/>
  <c r="H30" i="38"/>
  <c r="H29" i="38"/>
  <c r="H28" i="38"/>
  <c r="H27" i="38"/>
  <c r="H26" i="38"/>
  <c r="H25" i="38"/>
  <c r="H24" i="38"/>
  <c r="H23" i="38"/>
  <c r="H22" i="38"/>
  <c r="F34" i="38"/>
  <c r="F33" i="38"/>
  <c r="F23" i="38" s="1"/>
  <c r="F32" i="38"/>
  <c r="F31" i="38"/>
  <c r="F30" i="38"/>
  <c r="Q24" i="39" s="1"/>
  <c r="F29" i="38"/>
  <c r="P13" i="39" s="1"/>
  <c r="F28" i="38"/>
  <c r="F27" i="38"/>
  <c r="F25" i="38"/>
  <c r="N26" i="39" s="1"/>
  <c r="F22" i="38"/>
  <c r="K24" i="39" s="1"/>
  <c r="I2" i="40"/>
  <c r="I1" i="40"/>
  <c r="V2" i="39"/>
  <c r="V1" i="39"/>
  <c r="L2" i="38"/>
  <c r="L1" i="38"/>
  <c r="Q26" i="39"/>
  <c r="P26" i="39"/>
  <c r="O26" i="39"/>
  <c r="J26" i="39"/>
  <c r="I26" i="39"/>
  <c r="P25" i="39"/>
  <c r="O25" i="39"/>
  <c r="N25" i="39"/>
  <c r="J25" i="39"/>
  <c r="I25" i="39"/>
  <c r="O24" i="39"/>
  <c r="J24" i="39"/>
  <c r="I24" i="39"/>
  <c r="P23" i="39"/>
  <c r="O23" i="39"/>
  <c r="N23" i="39"/>
  <c r="J23" i="39"/>
  <c r="I23" i="39"/>
  <c r="O22" i="39"/>
  <c r="J22" i="39"/>
  <c r="I22" i="39"/>
  <c r="O21" i="39"/>
  <c r="N21" i="39"/>
  <c r="J21" i="39"/>
  <c r="I21" i="39"/>
  <c r="P20" i="39"/>
  <c r="O20" i="39"/>
  <c r="J20" i="39"/>
  <c r="I20" i="39"/>
  <c r="O19" i="39"/>
  <c r="N19" i="39"/>
  <c r="J19" i="39"/>
  <c r="I19" i="39"/>
  <c r="P18" i="39"/>
  <c r="O18" i="39"/>
  <c r="J18" i="39"/>
  <c r="I18" i="39"/>
  <c r="P17" i="39"/>
  <c r="O17" i="39"/>
  <c r="N17" i="39"/>
  <c r="J17" i="39"/>
  <c r="I17" i="39"/>
  <c r="O16" i="39"/>
  <c r="J16" i="39"/>
  <c r="I16" i="39"/>
  <c r="P15" i="39"/>
  <c r="O15" i="39"/>
  <c r="N15" i="39"/>
  <c r="J15" i="39"/>
  <c r="I15" i="39"/>
  <c r="O14" i="39"/>
  <c r="J14" i="39"/>
  <c r="I14" i="39"/>
  <c r="O13" i="39"/>
  <c r="N13" i="39"/>
  <c r="J13" i="39"/>
  <c r="I13" i="39"/>
  <c r="P12" i="39"/>
  <c r="O12" i="39"/>
  <c r="J12" i="39"/>
  <c r="I12" i="39"/>
  <c r="O11" i="39"/>
  <c r="N11" i="39"/>
  <c r="J11" i="39"/>
  <c r="I11" i="39"/>
  <c r="P10" i="39"/>
  <c r="O10" i="39"/>
  <c r="N10" i="39"/>
  <c r="K10" i="39"/>
  <c r="J10" i="39"/>
  <c r="I10" i="39"/>
  <c r="P9" i="39"/>
  <c r="O9" i="39"/>
  <c r="N9" i="39"/>
  <c r="J9" i="39"/>
  <c r="I9" i="39"/>
  <c r="P8" i="39"/>
  <c r="O8" i="39"/>
  <c r="K8" i="39"/>
  <c r="J8" i="39"/>
  <c r="I8" i="39"/>
  <c r="O7" i="39"/>
  <c r="J7" i="39"/>
  <c r="I7" i="39"/>
  <c r="F26" i="38"/>
  <c r="F24" i="38"/>
  <c r="M13" i="39" s="1"/>
  <c r="C2" i="37"/>
  <c r="C1" i="37"/>
  <c r="Q10" i="39" l="1"/>
  <c r="T26" i="39"/>
  <c r="Q15" i="39"/>
  <c r="Q20" i="39"/>
  <c r="Q22" i="39"/>
  <c r="T7" i="39"/>
  <c r="Q9" i="39"/>
  <c r="T11" i="39"/>
  <c r="Q17" i="39"/>
  <c r="Q12" i="39"/>
  <c r="Q14" i="39"/>
  <c r="Q18" i="39"/>
  <c r="Q23" i="39"/>
  <c r="Q8" i="39"/>
  <c r="Q19" i="39"/>
  <c r="Q25" i="39"/>
  <c r="T9" i="39"/>
  <c r="L26" i="39"/>
  <c r="L9" i="39"/>
  <c r="L7" i="39"/>
  <c r="P11" i="39"/>
  <c r="P16" i="39"/>
  <c r="P21" i="39"/>
  <c r="P24" i="39"/>
  <c r="Q7" i="39"/>
  <c r="Q11" i="39"/>
  <c r="Q13" i="39"/>
  <c r="P14" i="39"/>
  <c r="Q16" i="39"/>
  <c r="P19" i="39"/>
  <c r="Q21" i="39"/>
  <c r="P22" i="39"/>
  <c r="P7" i="39"/>
  <c r="N7" i="39"/>
  <c r="N8" i="39"/>
  <c r="N12" i="39"/>
  <c r="N14" i="39"/>
  <c r="N16" i="39"/>
  <c r="N18" i="39"/>
  <c r="N20" i="39"/>
  <c r="N22" i="39"/>
  <c r="N24" i="39"/>
  <c r="K15" i="39"/>
  <c r="K19" i="39"/>
  <c r="K23" i="39"/>
  <c r="K14" i="39"/>
  <c r="K18" i="39"/>
  <c r="K22" i="39"/>
  <c r="K26" i="39"/>
  <c r="K13" i="39"/>
  <c r="K17" i="39"/>
  <c r="K21" i="39"/>
  <c r="K25" i="39"/>
  <c r="K7" i="39"/>
  <c r="K9" i="39"/>
  <c r="K11" i="39"/>
  <c r="K12" i="39"/>
  <c r="K16" i="39"/>
  <c r="K20" i="39"/>
  <c r="R25" i="39"/>
  <c r="R12" i="39"/>
  <c r="T13" i="39"/>
  <c r="R14" i="39"/>
  <c r="R8" i="39"/>
  <c r="R10" i="39"/>
  <c r="M8" i="39"/>
  <c r="M10" i="39"/>
  <c r="M12" i="39"/>
  <c r="M14" i="39"/>
  <c r="M16" i="39"/>
  <c r="M18" i="39"/>
  <c r="M20" i="39"/>
  <c r="M22" i="39"/>
  <c r="M24" i="39"/>
  <c r="M26" i="39"/>
  <c r="L15" i="39"/>
  <c r="T15" i="39"/>
  <c r="R16" i="39"/>
  <c r="L17" i="39"/>
  <c r="T17" i="39"/>
  <c r="R18" i="39"/>
  <c r="L19" i="39"/>
  <c r="T19" i="39"/>
  <c r="R20" i="39"/>
  <c r="L21" i="39"/>
  <c r="T21" i="39"/>
  <c r="R22" i="39"/>
  <c r="L23" i="39"/>
  <c r="T23" i="39"/>
  <c r="R24" i="39"/>
  <c r="L25" i="39"/>
  <c r="T25" i="39"/>
  <c r="R26" i="39"/>
  <c r="L13" i="39"/>
  <c r="M9" i="39"/>
  <c r="M15" i="39"/>
  <c r="M17" i="39"/>
  <c r="M19" i="39"/>
  <c r="M21" i="39"/>
  <c r="M23" i="39"/>
  <c r="M25" i="39"/>
  <c r="L11" i="39"/>
  <c r="M7" i="39"/>
  <c r="M11" i="39"/>
  <c r="R7" i="39"/>
  <c r="L8" i="39"/>
  <c r="T8" i="39"/>
  <c r="R9" i="39"/>
  <c r="L10" i="39"/>
  <c r="T10" i="39"/>
  <c r="R11" i="39"/>
  <c r="L12" i="39"/>
  <c r="T12" i="39"/>
  <c r="R13" i="39"/>
  <c r="L14" i="39"/>
  <c r="T14" i="39"/>
  <c r="R15" i="39"/>
  <c r="L16" i="39"/>
  <c r="T16" i="39"/>
  <c r="R17" i="39"/>
  <c r="L18" i="39"/>
  <c r="T18" i="39"/>
  <c r="R19" i="39"/>
  <c r="L20" i="39"/>
  <c r="T20" i="39"/>
  <c r="R21" i="39"/>
  <c r="L22" i="39"/>
  <c r="T22" i="39"/>
  <c r="R23" i="39"/>
  <c r="L24" i="39"/>
  <c r="T24" i="39"/>
  <c r="S10" i="39" l="1"/>
  <c r="U10" i="39"/>
  <c r="V10" i="39" s="1"/>
  <c r="S8" i="39"/>
  <c r="U8" i="39" s="1"/>
  <c r="V8" i="39" s="1"/>
  <c r="S14" i="39"/>
  <c r="U14" i="39" s="1"/>
  <c r="V14" i="39" s="1"/>
  <c r="S12" i="39"/>
  <c r="U12" i="39"/>
  <c r="V12" i="39" s="1"/>
  <c r="S25" i="39"/>
  <c r="U25" i="39" s="1"/>
  <c r="V25" i="39" s="1"/>
  <c r="T27" i="39"/>
  <c r="G11" i="40" s="1"/>
  <c r="G10" i="40" s="1"/>
  <c r="S23" i="39"/>
  <c r="S15" i="39"/>
  <c r="U15" i="39" s="1"/>
  <c r="S7" i="39"/>
  <c r="U7" i="39" s="1"/>
  <c r="S24" i="39"/>
  <c r="S16" i="39"/>
  <c r="U16" i="39" s="1"/>
  <c r="S17" i="39"/>
  <c r="U17" i="39" s="1"/>
  <c r="S9" i="39"/>
  <c r="S11" i="39"/>
  <c r="S20" i="39"/>
  <c r="U20" i="39" s="1"/>
  <c r="S26" i="39"/>
  <c r="U26" i="39" s="1"/>
  <c r="S18" i="39"/>
  <c r="U18" i="39" s="1"/>
  <c r="S19" i="39"/>
  <c r="S21" i="39"/>
  <c r="S13" i="39"/>
  <c r="S22" i="39"/>
  <c r="U24" i="39" l="1"/>
  <c r="V24" i="39" s="1"/>
  <c r="V26" i="39"/>
  <c r="V17" i="39"/>
  <c r="V15" i="39"/>
  <c r="U13" i="39"/>
  <c r="V13" i="39" s="1"/>
  <c r="U22" i="39"/>
  <c r="V22" i="39" s="1"/>
  <c r="V20" i="39"/>
  <c r="V16" i="39"/>
  <c r="U23" i="39"/>
  <c r="V23" i="39" s="1"/>
  <c r="U21" i="39"/>
  <c r="V21" i="39" s="1"/>
  <c r="U11" i="39"/>
  <c r="U9" i="39"/>
  <c r="V9" i="39" s="1"/>
  <c r="U19" i="39"/>
  <c r="V19" i="39" s="1"/>
  <c r="V18" i="39"/>
  <c r="V7" i="39"/>
  <c r="U27" i="39" l="1"/>
  <c r="G14" i="40" s="1"/>
  <c r="G13" i="40" s="1"/>
  <c r="G6" i="40" s="1"/>
  <c r="D38" i="38" s="1"/>
  <c r="V11" i="39"/>
  <c r="V27" i="39" s="1"/>
  <c r="E26" i="32"/>
  <c r="I2" i="36" l="1"/>
  <c r="I1" i="36"/>
  <c r="V2" i="35"/>
  <c r="V1" i="35"/>
  <c r="T25" i="35" l="1"/>
  <c r="T24" i="35"/>
  <c r="T23" i="35"/>
  <c r="T22" i="35"/>
  <c r="T21" i="35"/>
  <c r="T20" i="35"/>
  <c r="T19" i="35"/>
  <c r="T18" i="35"/>
  <c r="T17" i="35"/>
  <c r="T16" i="35"/>
  <c r="T15" i="35"/>
  <c r="T14" i="35"/>
  <c r="T13" i="35"/>
  <c r="T12" i="35"/>
  <c r="T11" i="35"/>
  <c r="T10" i="35"/>
  <c r="T9" i="35"/>
  <c r="T8" i="35"/>
  <c r="T7" i="35"/>
  <c r="P8" i="35" l="1"/>
  <c r="Q8" i="35"/>
  <c r="P9" i="35"/>
  <c r="Q9" i="35"/>
  <c r="P10" i="35"/>
  <c r="Q10" i="35"/>
  <c r="P11" i="35"/>
  <c r="Q11" i="35"/>
  <c r="P12" i="35"/>
  <c r="Q12" i="35"/>
  <c r="P13" i="35"/>
  <c r="Q13" i="35"/>
  <c r="P14" i="35"/>
  <c r="Q14" i="35"/>
  <c r="P15" i="35"/>
  <c r="Q15" i="35"/>
  <c r="P16" i="35"/>
  <c r="Q16" i="35"/>
  <c r="P17" i="35"/>
  <c r="Q17" i="35"/>
  <c r="P18" i="35"/>
  <c r="Q18" i="35"/>
  <c r="P19" i="35"/>
  <c r="Q19" i="35"/>
  <c r="P20" i="35"/>
  <c r="Q20" i="35"/>
  <c r="P21" i="35"/>
  <c r="Q21" i="35"/>
  <c r="P22" i="35"/>
  <c r="Q22" i="35"/>
  <c r="P23" i="35"/>
  <c r="Q23" i="35"/>
  <c r="P24" i="35"/>
  <c r="Q24" i="35"/>
  <c r="P25" i="35"/>
  <c r="Q25" i="35"/>
  <c r="P26" i="35"/>
  <c r="Q26" i="35"/>
  <c r="Q7" i="35"/>
  <c r="P7" i="35"/>
  <c r="E24" i="32" l="1"/>
  <c r="E23" i="32"/>
  <c r="O8" i="35" l="1"/>
  <c r="O9" i="35"/>
  <c r="O10" i="35"/>
  <c r="O11" i="35"/>
  <c r="O12" i="35"/>
  <c r="O13" i="35"/>
  <c r="O14" i="35"/>
  <c r="O15" i="35"/>
  <c r="O16" i="35"/>
  <c r="O17" i="35"/>
  <c r="O18" i="35"/>
  <c r="O19" i="35"/>
  <c r="O20" i="35"/>
  <c r="O21" i="35"/>
  <c r="O22" i="35"/>
  <c r="O23" i="35"/>
  <c r="O24" i="35"/>
  <c r="O25" i="35"/>
  <c r="O26" i="35"/>
  <c r="O7" i="35"/>
  <c r="M9" i="35"/>
  <c r="L8" i="35"/>
  <c r="N8" i="35"/>
  <c r="N9" i="35"/>
  <c r="N10" i="35"/>
  <c r="N11" i="35"/>
  <c r="N12" i="35"/>
  <c r="N13" i="35"/>
  <c r="N14" i="35"/>
  <c r="N15" i="35"/>
  <c r="N16" i="35"/>
  <c r="N17" i="35"/>
  <c r="N18" i="35"/>
  <c r="N19" i="35"/>
  <c r="N20" i="35"/>
  <c r="N21" i="35"/>
  <c r="N22" i="35"/>
  <c r="N23" i="35"/>
  <c r="N24" i="35"/>
  <c r="N25" i="35"/>
  <c r="N26" i="35"/>
  <c r="K8" i="35"/>
  <c r="K9" i="35"/>
  <c r="K10" i="35"/>
  <c r="K11" i="35"/>
  <c r="K12" i="35"/>
  <c r="K13" i="35"/>
  <c r="K14" i="35"/>
  <c r="K15" i="35"/>
  <c r="K16" i="35"/>
  <c r="K17" i="35"/>
  <c r="K18" i="35"/>
  <c r="K19" i="35"/>
  <c r="K20" i="35"/>
  <c r="K21" i="35"/>
  <c r="K22" i="35"/>
  <c r="K23" i="35"/>
  <c r="K24" i="35"/>
  <c r="K25" i="35"/>
  <c r="K26" i="35"/>
  <c r="K7" i="35"/>
  <c r="J8" i="35"/>
  <c r="J9" i="35"/>
  <c r="J10" i="35"/>
  <c r="J11" i="35"/>
  <c r="J12" i="35"/>
  <c r="J13" i="35"/>
  <c r="J14" i="35"/>
  <c r="J15" i="35"/>
  <c r="J16" i="35"/>
  <c r="J17" i="35"/>
  <c r="J18" i="35"/>
  <c r="J19" i="35"/>
  <c r="J20" i="35"/>
  <c r="J21" i="35"/>
  <c r="J22" i="35"/>
  <c r="J23" i="35"/>
  <c r="J24" i="35"/>
  <c r="J25" i="35"/>
  <c r="J26" i="35"/>
  <c r="J7" i="35"/>
  <c r="I8" i="35"/>
  <c r="I9" i="35"/>
  <c r="I10" i="35"/>
  <c r="I11" i="35"/>
  <c r="I12" i="35"/>
  <c r="I13" i="35"/>
  <c r="I14" i="35"/>
  <c r="I15" i="35"/>
  <c r="I16" i="35"/>
  <c r="I17" i="35"/>
  <c r="I18" i="35"/>
  <c r="I19" i="35"/>
  <c r="I20" i="35"/>
  <c r="I21" i="35"/>
  <c r="I22" i="35"/>
  <c r="I23" i="35"/>
  <c r="I24" i="35"/>
  <c r="I25" i="35"/>
  <c r="I26" i="35"/>
  <c r="I7" i="35"/>
  <c r="R7" i="35" s="1"/>
  <c r="R26" i="35" l="1"/>
  <c r="R24" i="35"/>
  <c r="R22" i="35"/>
  <c r="R20" i="35"/>
  <c r="R18" i="35"/>
  <c r="R16" i="35"/>
  <c r="R14" i="35"/>
  <c r="R12" i="35"/>
  <c r="R10" i="35"/>
  <c r="R8" i="35"/>
  <c r="R25" i="35"/>
  <c r="R23" i="35"/>
  <c r="R21" i="35"/>
  <c r="R19" i="35"/>
  <c r="R17" i="35"/>
  <c r="R15" i="35"/>
  <c r="R13" i="35"/>
  <c r="R11" i="35"/>
  <c r="R9" i="35"/>
  <c r="M23" i="35"/>
  <c r="M8" i="35"/>
  <c r="M15" i="35"/>
  <c r="M19" i="35"/>
  <c r="M11" i="35"/>
  <c r="M25" i="35"/>
  <c r="M21" i="35"/>
  <c r="M17" i="35"/>
  <c r="M13" i="35"/>
  <c r="L25" i="35"/>
  <c r="L23" i="35"/>
  <c r="L21" i="35"/>
  <c r="L19" i="35"/>
  <c r="L17" i="35"/>
  <c r="L15" i="35"/>
  <c r="L13" i="35"/>
  <c r="L11" i="35"/>
  <c r="L9" i="35"/>
  <c r="L26" i="35"/>
  <c r="L24" i="35"/>
  <c r="L22" i="35"/>
  <c r="L20" i="35"/>
  <c r="L18" i="35"/>
  <c r="L16" i="35"/>
  <c r="L14" i="35"/>
  <c r="L12" i="35"/>
  <c r="L10" i="35"/>
  <c r="M26" i="35"/>
  <c r="M24" i="35"/>
  <c r="M22" i="35"/>
  <c r="M20" i="35"/>
  <c r="M18" i="35"/>
  <c r="M16" i="35"/>
  <c r="M14" i="35"/>
  <c r="M12" i="35"/>
  <c r="M10" i="35"/>
  <c r="S7" i="35"/>
  <c r="U7" i="35" s="1"/>
  <c r="S10" i="35" l="1"/>
  <c r="U10" i="35" s="1"/>
  <c r="V10" i="35" s="1"/>
  <c r="U15" i="35"/>
  <c r="U17" i="35"/>
  <c r="U25" i="35"/>
  <c r="S14" i="35"/>
  <c r="U14" i="35"/>
  <c r="V14" i="35" s="1"/>
  <c r="U22" i="35"/>
  <c r="S8" i="35"/>
  <c r="U8" i="35" s="1"/>
  <c r="V8" i="35" s="1"/>
  <c r="V7" i="35"/>
  <c r="S12" i="35"/>
  <c r="U12" i="35" s="1"/>
  <c r="S20" i="35"/>
  <c r="U20" i="35" s="1"/>
  <c r="S17" i="35"/>
  <c r="S23" i="35"/>
  <c r="U23" i="35" s="1"/>
  <c r="S19" i="35"/>
  <c r="U19" i="35" s="1"/>
  <c r="S15" i="35"/>
  <c r="S11" i="35"/>
  <c r="U11" i="35" s="1"/>
  <c r="S24" i="35"/>
  <c r="U24" i="35" s="1"/>
  <c r="S16" i="35"/>
  <c r="U16" i="35" s="1"/>
  <c r="S25" i="35"/>
  <c r="S21" i="35"/>
  <c r="U21" i="35" s="1"/>
  <c r="S13" i="35"/>
  <c r="U13" i="35" s="1"/>
  <c r="S26" i="35"/>
  <c r="U26" i="35" s="1"/>
  <c r="S22" i="35"/>
  <c r="S18" i="35"/>
  <c r="U18" i="35" s="1"/>
  <c r="S9" i="35"/>
  <c r="U9" i="35" s="1"/>
  <c r="U27" i="35" l="1"/>
  <c r="V23" i="35"/>
  <c r="V24" i="35"/>
  <c r="V18" i="35"/>
  <c r="V26" i="35"/>
  <c r="V11" i="35"/>
  <c r="V20" i="35"/>
  <c r="V19" i="35"/>
  <c r="V22" i="35"/>
  <c r="V12" i="35"/>
  <c r="V16" i="35"/>
  <c r="V15" i="35"/>
  <c r="V13" i="35"/>
  <c r="V17" i="35"/>
  <c r="V21" i="35"/>
  <c r="V25" i="35"/>
  <c r="V9" i="35"/>
  <c r="G14" i="36" l="1"/>
  <c r="G13" i="36" s="1"/>
  <c r="T27" i="35"/>
  <c r="G11" i="36" s="1"/>
  <c r="G10" i="36" s="1"/>
  <c r="V27" i="35"/>
  <c r="G6" i="36" l="1"/>
  <c r="B38" i="32" s="1"/>
</calcChain>
</file>

<file path=xl/sharedStrings.xml><?xml version="1.0" encoding="utf-8"?>
<sst xmlns="http://schemas.openxmlformats.org/spreadsheetml/2006/main" count="611" uniqueCount="248">
  <si>
    <t>Units</t>
    <phoneticPr fontId="3"/>
  </si>
  <si>
    <t>Parameter</t>
  </si>
  <si>
    <t>(a)</t>
    <phoneticPr fontId="3"/>
  </si>
  <si>
    <t>(b)</t>
    <phoneticPr fontId="3"/>
  </si>
  <si>
    <t>(c)</t>
    <phoneticPr fontId="3"/>
  </si>
  <si>
    <t>(d)</t>
    <phoneticPr fontId="3"/>
  </si>
  <si>
    <t>(e)</t>
    <phoneticPr fontId="3"/>
  </si>
  <si>
    <t>(f)</t>
    <phoneticPr fontId="3"/>
  </si>
  <si>
    <t>(g)</t>
    <phoneticPr fontId="3"/>
  </si>
  <si>
    <t>(i)</t>
    <phoneticPr fontId="3"/>
  </si>
  <si>
    <t>(j)</t>
    <phoneticPr fontId="3"/>
  </si>
  <si>
    <t>Monitoring point No.</t>
    <phoneticPr fontId="3"/>
  </si>
  <si>
    <t>Parameters</t>
    <phoneticPr fontId="3"/>
  </si>
  <si>
    <t>Description of data</t>
    <phoneticPr fontId="3"/>
  </si>
  <si>
    <t>Estimated Values</t>
    <phoneticPr fontId="3"/>
  </si>
  <si>
    <t>Monitoring option</t>
    <phoneticPr fontId="3"/>
  </si>
  <si>
    <t>Source of data</t>
    <phoneticPr fontId="3"/>
  </si>
  <si>
    <t>Monitoring frequency</t>
    <phoneticPr fontId="3"/>
  </si>
  <si>
    <t>Other comments</t>
    <phoneticPr fontId="3"/>
  </si>
  <si>
    <t>Option C</t>
    <phoneticPr fontId="3"/>
  </si>
  <si>
    <t>(1)</t>
    <phoneticPr fontId="3"/>
  </si>
  <si>
    <t>MWh/p</t>
    <phoneticPr fontId="3"/>
  </si>
  <si>
    <t>dimensionless</t>
    <phoneticPr fontId="3"/>
  </si>
  <si>
    <t>-</t>
    <phoneticPr fontId="3"/>
  </si>
  <si>
    <t>(h)</t>
    <phoneticPr fontId="3"/>
  </si>
  <si>
    <t>Measurement methods and procedures</t>
    <phoneticPr fontId="3"/>
  </si>
  <si>
    <t>MWh/p</t>
    <phoneticPr fontId="3"/>
  </si>
  <si>
    <t>Option C</t>
    <phoneticPr fontId="3"/>
  </si>
  <si>
    <t>Monitored data</t>
    <phoneticPr fontId="3"/>
  </si>
  <si>
    <t>Monitored data</t>
    <phoneticPr fontId="3"/>
  </si>
  <si>
    <t>ρ</t>
    <phoneticPr fontId="12"/>
  </si>
  <si>
    <t>Description of data</t>
    <phoneticPr fontId="14"/>
  </si>
  <si>
    <t>Units</t>
    <phoneticPr fontId="14"/>
  </si>
  <si>
    <t>-</t>
    <phoneticPr fontId="14"/>
  </si>
  <si>
    <t>(7)</t>
  </si>
  <si>
    <t>(8)</t>
  </si>
  <si>
    <t>Option B or Option C</t>
    <phoneticPr fontId="3"/>
  </si>
  <si>
    <t>Invoice from the power company for Option B or monitored data for Option C</t>
    <phoneticPr fontId="3"/>
  </si>
  <si>
    <t>(4)</t>
  </si>
  <si>
    <t>MWh/p</t>
    <phoneticPr fontId="3"/>
  </si>
  <si>
    <t>Option C</t>
    <phoneticPr fontId="3"/>
  </si>
  <si>
    <t>Continuously</t>
    <phoneticPr fontId="3"/>
  </si>
  <si>
    <r>
      <t>EF</t>
    </r>
    <r>
      <rPr>
        <vertAlign val="subscript"/>
        <sz val="11"/>
        <rFont val="Arial"/>
        <family val="2"/>
      </rPr>
      <t>elec</t>
    </r>
    <phoneticPr fontId="3"/>
  </si>
  <si>
    <r>
      <t>tCO</t>
    </r>
    <r>
      <rPr>
        <vertAlign val="subscript"/>
        <sz val="11"/>
        <rFont val="Arial"/>
        <family val="2"/>
      </rPr>
      <t>2</t>
    </r>
    <r>
      <rPr>
        <sz val="11"/>
        <rFont val="Arial"/>
        <family val="2"/>
      </rPr>
      <t>/MWh</t>
    </r>
    <phoneticPr fontId="3"/>
  </si>
  <si>
    <t>Calculated</t>
    <phoneticPr fontId="3"/>
  </si>
  <si>
    <t>The power generation efficiency calculated from monitored data of the amount of fuel input for power generation and the amount of electricity generated.</t>
    <phoneticPr fontId="3"/>
  </si>
  <si>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3"/>
  </si>
  <si>
    <t>Efficiency of the reference boiler for heating energy generation</t>
    <phoneticPr fontId="3"/>
  </si>
  <si>
    <t>Parameters</t>
    <phoneticPr fontId="1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</si>
  <si>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3"/>
  </si>
  <si>
    <t xml:space="preserve">Power generation efficiency </t>
    <phoneticPr fontId="3"/>
  </si>
  <si>
    <t>Net calorific value of consumed fuel</t>
    <phoneticPr fontId="3"/>
  </si>
  <si>
    <t>Proportion of grid electricity over total electricity consumed at the project site</t>
    <phoneticPr fontId="14"/>
  </si>
  <si>
    <t>Proportion of captive electricity over total electricity consumed at the project site</t>
    <phoneticPr fontId="14"/>
  </si>
  <si>
    <t>%</t>
    <phoneticPr fontId="3"/>
  </si>
  <si>
    <r>
      <t>tCO</t>
    </r>
    <r>
      <rPr>
        <vertAlign val="subscript"/>
        <sz val="11"/>
        <rFont val="Arial"/>
        <family val="2"/>
      </rPr>
      <t>2</t>
    </r>
    <r>
      <rPr>
        <sz val="11"/>
        <rFont val="Arial"/>
        <family val="2"/>
      </rPr>
      <t>/GJ</t>
    </r>
    <phoneticPr fontId="3"/>
  </si>
  <si>
    <t>Estimated values</t>
    <phoneticPr fontId="14"/>
  </si>
  <si>
    <t>Total</t>
    <phoneticPr fontId="14"/>
  </si>
  <si>
    <t>-</t>
    <phoneticPr fontId="14"/>
  </si>
  <si>
    <t>%</t>
    <phoneticPr fontId="3"/>
  </si>
  <si>
    <t>Specification of the captive power generation system provided by the manufacturer</t>
    <phoneticPr fontId="3"/>
  </si>
  <si>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3"/>
  </si>
  <si>
    <t>(3)</t>
  </si>
  <si>
    <t>Option B</t>
    <phoneticPr fontId="3"/>
  </si>
  <si>
    <t>Invoice from fuel supply company</t>
    <phoneticPr fontId="3"/>
  </si>
  <si>
    <t>Supply water heater system
No.</t>
    <phoneticPr fontId="14"/>
  </si>
  <si>
    <t>(9)</t>
  </si>
  <si>
    <t>(2)</t>
  </si>
  <si>
    <t>(5)</t>
  </si>
  <si>
    <t>(6)</t>
  </si>
  <si>
    <t>-</t>
    <phoneticPr fontId="12"/>
  </si>
  <si>
    <t>1. Calculations for emission reductions</t>
    <phoneticPr fontId="3"/>
  </si>
  <si>
    <t>Fuel type</t>
    <phoneticPr fontId="3"/>
  </si>
  <si>
    <t>Value</t>
    <phoneticPr fontId="3"/>
  </si>
  <si>
    <t>Units</t>
    <phoneticPr fontId="3"/>
  </si>
  <si>
    <t>N/A</t>
  </si>
  <si>
    <r>
      <t>tCO</t>
    </r>
    <r>
      <rPr>
        <vertAlign val="subscript"/>
        <sz val="11"/>
        <rFont val="Arial"/>
        <family val="2"/>
      </rPr>
      <t>2</t>
    </r>
    <r>
      <rPr>
        <sz val="11"/>
        <rFont val="Arial"/>
        <family val="2"/>
      </rPr>
      <t>/p</t>
    </r>
    <phoneticPr fontId="3"/>
  </si>
  <si>
    <t>In the order of preference:
a) values provided by the fuel supplier;
b) measurement by the project participants;
c) regional or national default values;
d) IPCC default values provided in table 1.4 of Ch.1 Vol.2 of 2006 IPCC Guidelines on National GHG Inventories. Lower value is applied.</t>
    <phoneticPr fontId="12"/>
  </si>
  <si>
    <t>Power generation efficiency for captive power genaration</t>
    <phoneticPr fontId="3"/>
  </si>
  <si>
    <r>
      <t>CO</t>
    </r>
    <r>
      <rPr>
        <vertAlign val="subscript"/>
        <sz val="11"/>
        <rFont val="Arial"/>
        <family val="2"/>
      </rPr>
      <t>2</t>
    </r>
    <r>
      <rPr>
        <sz val="11"/>
        <rFont val="Arial"/>
        <family val="2"/>
      </rPr>
      <t xml:space="preserve"> emission factor of consumed fuel for captive power genaration</t>
    </r>
    <phoneticPr fontId="3"/>
  </si>
  <si>
    <t>Option C</t>
    <phoneticPr fontId="3"/>
  </si>
  <si>
    <t>hours/p</t>
    <phoneticPr fontId="3"/>
  </si>
  <si>
    <t>Monitored data</t>
    <phoneticPr fontId="3"/>
  </si>
  <si>
    <t>(10)</t>
  </si>
  <si>
    <t>Rated capacity of generator</t>
    <phoneticPr fontId="3"/>
  </si>
  <si>
    <t>kW</t>
    <phoneticPr fontId="3"/>
  </si>
  <si>
    <t>Specification of generator for captive electricity</t>
    <phoneticPr fontId="3"/>
  </si>
  <si>
    <t>[List of Default Values]</t>
    <phoneticPr fontId="3"/>
  </si>
  <si>
    <t xml:space="preserve">Density of water </t>
    <phoneticPr fontId="12"/>
  </si>
  <si>
    <t>Efficiency of the reference boiler for heating energy generation [-]</t>
    <phoneticPr fontId="1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</si>
  <si>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3"/>
  </si>
  <si>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3"/>
  </si>
  <si>
    <t>Default value in the methodology (from the CDM methodological tool "Tool to determine the baseline efficiency of thermal or electric energy generation systems", ver.02).</t>
    <phoneticPr fontId="3"/>
  </si>
  <si>
    <r>
      <t>m</t>
    </r>
    <r>
      <rPr>
        <i/>
        <vertAlign val="subscript"/>
        <sz val="11"/>
        <rFont val="Arial"/>
        <family val="2"/>
      </rPr>
      <t>PJ,i,p</t>
    </r>
    <phoneticPr fontId="3"/>
  </si>
  <si>
    <r>
      <t>T</t>
    </r>
    <r>
      <rPr>
        <i/>
        <vertAlign val="subscript"/>
        <sz val="11"/>
        <rFont val="Arial"/>
        <family val="2"/>
      </rPr>
      <t>ave,out,i,p</t>
    </r>
    <phoneticPr fontId="3"/>
  </si>
  <si>
    <r>
      <t>T</t>
    </r>
    <r>
      <rPr>
        <i/>
        <vertAlign val="subscript"/>
        <sz val="11"/>
        <rFont val="Arial"/>
        <family val="2"/>
      </rPr>
      <t>ave,in,i,p</t>
    </r>
    <phoneticPr fontId="12"/>
  </si>
  <si>
    <r>
      <t>[For grid electricity]
CO</t>
    </r>
    <r>
      <rPr>
        <vertAlign val="subscript"/>
        <sz val="11"/>
        <rFont val="Arial"/>
        <family val="2"/>
      </rPr>
      <t>2</t>
    </r>
    <r>
      <rPr>
        <sz val="11"/>
        <rFont val="Arial"/>
        <family val="2"/>
      </rPr>
      <t xml:space="preserve"> emission factor for consumed electricity</t>
    </r>
    <phoneticPr fontId="3"/>
  </si>
  <si>
    <r>
      <t>η</t>
    </r>
    <r>
      <rPr>
        <vertAlign val="subscript"/>
        <sz val="11"/>
        <rFont val="Arial"/>
        <family val="2"/>
      </rPr>
      <t>elec</t>
    </r>
    <phoneticPr fontId="3"/>
  </si>
  <si>
    <r>
      <t>RC</t>
    </r>
    <r>
      <rPr>
        <vertAlign val="subscript"/>
        <sz val="11"/>
        <rFont val="Arial"/>
        <family val="2"/>
      </rPr>
      <t>gen</t>
    </r>
    <phoneticPr fontId="3"/>
  </si>
  <si>
    <t>[for Option B]
Data is collected and recorded from invoices from the power company.
[for Option C]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3"/>
  </si>
  <si>
    <t>Continuously</t>
    <phoneticPr fontId="3"/>
  </si>
  <si>
    <t>Data is collected and recorded from the invoices by the fuel supply company.</t>
    <phoneticPr fontId="3"/>
  </si>
  <si>
    <r>
      <t>EF</t>
    </r>
    <r>
      <rPr>
        <i/>
        <vertAlign val="subscript"/>
        <sz val="11"/>
        <rFont val="Arial"/>
        <family val="2"/>
      </rPr>
      <t>fuel</t>
    </r>
    <phoneticPr fontId="3"/>
  </si>
  <si>
    <t>Cp</t>
    <phoneticPr fontId="3"/>
  </si>
  <si>
    <r>
      <t>EF</t>
    </r>
    <r>
      <rPr>
        <vertAlign val="subscript"/>
        <sz val="11"/>
        <rFont val="Arial"/>
        <family val="2"/>
      </rPr>
      <t>gen,fuel</t>
    </r>
    <phoneticPr fontId="3"/>
  </si>
  <si>
    <r>
      <t>NCV</t>
    </r>
    <r>
      <rPr>
        <i/>
        <vertAlign val="subscript"/>
        <sz val="11"/>
        <rFont val="Arial"/>
        <family val="2"/>
      </rPr>
      <t>fuel</t>
    </r>
    <phoneticPr fontId="12"/>
  </si>
  <si>
    <t>Net calorific value of consumed fuel for captive power genaration</t>
    <phoneticPr fontId="3"/>
  </si>
  <si>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3"/>
  </si>
  <si>
    <t>tonne/p</t>
    <phoneticPr fontId="14"/>
  </si>
  <si>
    <t>i</t>
    <phoneticPr fontId="3"/>
  </si>
  <si>
    <r>
      <t xml:space="preserve">Averaged water temperature flowing from outlet of supply water heater system </t>
    </r>
    <r>
      <rPr>
        <i/>
        <sz val="11"/>
        <rFont val="Arial"/>
        <family val="2"/>
      </rPr>
      <t>i</t>
    </r>
    <r>
      <rPr>
        <sz val="11"/>
        <rFont val="Arial"/>
        <family val="2"/>
      </rPr>
      <t xml:space="preserve"> to utilization side during the period </t>
    </r>
    <r>
      <rPr>
        <i/>
        <sz val="11"/>
        <rFont val="Arial"/>
        <family val="2"/>
      </rPr>
      <t>p</t>
    </r>
    <phoneticPr fontId="14"/>
  </si>
  <si>
    <r>
      <t xml:space="preserve">Quantity of water flowing from tap water and/or well  to inlet of supply water heater system </t>
    </r>
    <r>
      <rPr>
        <i/>
        <sz val="11"/>
        <rFont val="Arial"/>
        <family val="2"/>
      </rPr>
      <t>i</t>
    </r>
    <r>
      <rPr>
        <sz val="11"/>
        <rFont val="Arial"/>
        <family val="2"/>
      </rPr>
      <t xml:space="preserve"> during the period </t>
    </r>
    <r>
      <rPr>
        <i/>
        <sz val="11"/>
        <rFont val="Arial"/>
        <family val="2"/>
      </rPr>
      <t>p</t>
    </r>
    <phoneticPr fontId="14"/>
  </si>
  <si>
    <r>
      <t xml:space="preserve">Averaged water temperature flowing from tap water and/or well  to inlet of supply water heater system </t>
    </r>
    <r>
      <rPr>
        <i/>
        <sz val="11"/>
        <rFont val="Arial"/>
        <family val="2"/>
      </rPr>
      <t>i</t>
    </r>
    <r>
      <rPr>
        <sz val="11"/>
        <rFont val="Arial"/>
        <family val="2"/>
      </rPr>
      <t xml:space="preserve">during the period </t>
    </r>
    <r>
      <rPr>
        <i/>
        <sz val="11"/>
        <rFont val="Arial"/>
        <family val="2"/>
      </rPr>
      <t>p</t>
    </r>
    <phoneticPr fontId="14"/>
  </si>
  <si>
    <r>
      <t xml:space="preserve">Project emissions of project Supply water heater system </t>
    </r>
    <r>
      <rPr>
        <i/>
        <sz val="11"/>
        <rFont val="Arial"/>
        <family val="2"/>
      </rPr>
      <t>i</t>
    </r>
    <r>
      <rPr>
        <sz val="11"/>
        <rFont val="Arial"/>
        <family val="2"/>
      </rPr>
      <t xml:space="preserve"> during the period </t>
    </r>
    <r>
      <rPr>
        <i/>
        <sz val="11"/>
        <rFont val="Arial"/>
        <family val="2"/>
      </rPr>
      <t>p</t>
    </r>
    <phoneticPr fontId="14"/>
  </si>
  <si>
    <t>tonne/p</t>
    <phoneticPr fontId="3"/>
  </si>
  <si>
    <t>At least once a day</t>
    <phoneticPr fontId="3"/>
  </si>
  <si>
    <t>In order of preference:
1) values provided by the fuel supplier;
2) measurement by the project participants;
3) regional or national default values;
4) IPCC default values provided in table 1.2 of Ch.1 Vol.2 of 2006 IPCC Guidelines on National GHG Inventories. Upper value is applied.</t>
    <phoneticPr fontId="3"/>
  </si>
  <si>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3"/>
  </si>
  <si>
    <t>GJ/tonne</t>
    <phoneticPr fontId="3"/>
  </si>
  <si>
    <r>
      <t>NCV</t>
    </r>
    <r>
      <rPr>
        <vertAlign val="subscript"/>
        <sz val="11"/>
        <rFont val="Arial"/>
        <family val="2"/>
      </rPr>
      <t>gen,fuel</t>
    </r>
    <phoneticPr fontId="3"/>
  </si>
  <si>
    <r>
      <t>tonne/m</t>
    </r>
    <r>
      <rPr>
        <vertAlign val="superscript"/>
        <sz val="11"/>
        <rFont val="Arial"/>
        <family val="2"/>
      </rPr>
      <t>3</t>
    </r>
    <r>
      <rPr>
        <sz val="11"/>
        <rFont val="ＭＳ Ｐゴシック"/>
        <family val="3"/>
        <charset val="128"/>
      </rPr>
      <t>　</t>
    </r>
    <phoneticPr fontId="12"/>
  </si>
  <si>
    <t>2. Selected default values, etc.</t>
    <phoneticPr fontId="3"/>
  </si>
  <si>
    <t>3. Calculations for reference emissions</t>
    <phoneticPr fontId="3"/>
  </si>
  <si>
    <t>4. Calculations of the project emissions</t>
    <phoneticPr fontId="3"/>
  </si>
  <si>
    <t>Power generation efficiency obtained from manufacturer's specification</t>
    <phoneticPr fontId="3"/>
  </si>
  <si>
    <t>Generated and supplied electricity by the captive power generation system</t>
    <phoneticPr fontId="14"/>
  </si>
  <si>
    <t>Generated and supplied electricity by the captive power generation system</t>
    <phoneticPr fontId="3"/>
  </si>
  <si>
    <r>
      <t>EC</t>
    </r>
    <r>
      <rPr>
        <i/>
        <vertAlign val="subscript"/>
        <sz val="11"/>
        <rFont val="Arial"/>
        <family val="2"/>
      </rPr>
      <t>PJHP,j,p</t>
    </r>
    <phoneticPr fontId="3"/>
  </si>
  <si>
    <r>
      <t xml:space="preserve">Electricity consumed by the project electric heat pump type water heater </t>
    </r>
    <r>
      <rPr>
        <i/>
        <sz val="11"/>
        <rFont val="Arial"/>
        <family val="2"/>
      </rPr>
      <t xml:space="preserve">j </t>
    </r>
    <r>
      <rPr>
        <sz val="11"/>
        <rFont val="Arial"/>
        <family val="2"/>
      </rPr>
      <t xml:space="preserve">of the supply water heater system </t>
    </r>
    <r>
      <rPr>
        <i/>
        <sz val="11"/>
        <rFont val="Arial"/>
        <family val="2"/>
      </rPr>
      <t>i</t>
    </r>
    <r>
      <rPr>
        <sz val="11"/>
        <rFont val="Arial"/>
        <family val="2"/>
      </rPr>
      <t xml:space="preserve"> during the period </t>
    </r>
    <r>
      <rPr>
        <i/>
        <sz val="11"/>
        <rFont val="Arial"/>
        <family val="2"/>
      </rPr>
      <t>p</t>
    </r>
    <r>
      <rPr>
        <sz val="11"/>
        <rFont val="Arial"/>
        <family val="2"/>
      </rPr>
      <t xml:space="preserve"> </t>
    </r>
    <phoneticPr fontId="3"/>
  </si>
  <si>
    <r>
      <t>EC</t>
    </r>
    <r>
      <rPr>
        <i/>
        <vertAlign val="subscript"/>
        <sz val="11"/>
        <rFont val="Arial"/>
        <family val="2"/>
      </rPr>
      <t>PJaux,k,p</t>
    </r>
    <phoneticPr fontId="12"/>
  </si>
  <si>
    <r>
      <t xml:space="preserve">Electricity consumed by auxiliary electric equipment </t>
    </r>
    <r>
      <rPr>
        <i/>
        <sz val="11"/>
        <rFont val="Arial"/>
        <family val="2"/>
      </rPr>
      <t>k</t>
    </r>
    <r>
      <rPr>
        <sz val="11"/>
        <rFont val="Arial"/>
        <family val="2"/>
      </rPr>
      <t xml:space="preserve"> of the supply water heater system </t>
    </r>
    <r>
      <rPr>
        <i/>
        <sz val="11"/>
        <rFont val="Arial"/>
        <family val="2"/>
      </rPr>
      <t xml:space="preserve">i </t>
    </r>
    <r>
      <rPr>
        <sz val="11"/>
        <rFont val="Arial"/>
        <family val="2"/>
      </rPr>
      <t xml:space="preserve">during the period </t>
    </r>
    <r>
      <rPr>
        <i/>
        <sz val="11"/>
        <rFont val="Arial"/>
        <family val="2"/>
      </rPr>
      <t>p</t>
    </r>
    <r>
      <rPr>
        <sz val="11"/>
        <rFont val="Arial"/>
        <family val="2"/>
      </rPr>
      <t xml:space="preserve"> (e.g., water pumps) </t>
    </r>
    <phoneticPr fontId="3"/>
  </si>
  <si>
    <r>
      <t>AC</t>
    </r>
    <r>
      <rPr>
        <vertAlign val="subscript"/>
        <sz val="11"/>
        <rFont val="Arial"/>
        <family val="2"/>
      </rPr>
      <t>PJB,l,p</t>
    </r>
    <phoneticPr fontId="12"/>
  </si>
  <si>
    <r>
      <t xml:space="preserve">Fuel consumption of auxiliary boiler </t>
    </r>
    <r>
      <rPr>
        <i/>
        <sz val="11"/>
        <rFont val="Arial"/>
        <family val="2"/>
      </rPr>
      <t>l</t>
    </r>
    <r>
      <rPr>
        <sz val="11"/>
        <rFont val="Arial"/>
        <family val="2"/>
      </rPr>
      <t xml:space="preserve"> in the project during the period </t>
    </r>
    <r>
      <rPr>
        <i/>
        <sz val="11"/>
        <rFont val="Arial"/>
        <family val="2"/>
      </rPr>
      <t xml:space="preserve">p </t>
    </r>
    <r>
      <rPr>
        <sz val="11"/>
        <rFont val="Arial"/>
        <family val="2"/>
      </rPr>
      <t xml:space="preserve">(if applicable) </t>
    </r>
    <phoneticPr fontId="14"/>
  </si>
  <si>
    <r>
      <t>EI</t>
    </r>
    <r>
      <rPr>
        <vertAlign val="subscript"/>
        <sz val="11"/>
        <rFont val="Arial"/>
        <family val="2"/>
      </rPr>
      <t>grid,p</t>
    </r>
    <phoneticPr fontId="3"/>
  </si>
  <si>
    <r>
      <t xml:space="preserve">The amount of electricity imported from the grid to the project site during the period </t>
    </r>
    <r>
      <rPr>
        <i/>
        <sz val="11"/>
        <rFont val="Arial"/>
        <family val="2"/>
      </rPr>
      <t>p</t>
    </r>
    <phoneticPr fontId="3"/>
  </si>
  <si>
    <r>
      <t>h</t>
    </r>
    <r>
      <rPr>
        <vertAlign val="subscript"/>
        <sz val="11"/>
        <rFont val="Arial"/>
        <family val="2"/>
      </rPr>
      <t>gen,p</t>
    </r>
    <phoneticPr fontId="3"/>
  </si>
  <si>
    <r>
      <t xml:space="preserve">Operating time of captive electricity generator during the period </t>
    </r>
    <r>
      <rPr>
        <i/>
        <sz val="11"/>
        <rFont val="Arial"/>
        <family val="2"/>
      </rPr>
      <t>p</t>
    </r>
    <phoneticPr fontId="3"/>
  </si>
  <si>
    <r>
      <t>FC</t>
    </r>
    <r>
      <rPr>
        <vertAlign val="subscript"/>
        <sz val="11"/>
        <rFont val="Arial"/>
        <family val="2"/>
      </rPr>
      <t>PJ,p</t>
    </r>
    <phoneticPr fontId="3"/>
  </si>
  <si>
    <r>
      <t xml:space="preserve">The amount of fuel input for captive power generation during monitoring period </t>
    </r>
    <r>
      <rPr>
        <i/>
        <sz val="11"/>
        <rFont val="Arial"/>
        <family val="2"/>
      </rPr>
      <t>p</t>
    </r>
    <phoneticPr fontId="3"/>
  </si>
  <si>
    <r>
      <t>EG</t>
    </r>
    <r>
      <rPr>
        <vertAlign val="subscript"/>
        <sz val="11"/>
        <rFont val="Arial"/>
        <family val="2"/>
      </rPr>
      <t>PJ,p</t>
    </r>
    <phoneticPr fontId="3"/>
  </si>
  <si>
    <t>Specific heat capacity of water</t>
    <phoneticPr fontId="3"/>
  </si>
  <si>
    <t>Net calorific value for fuel</t>
    <phoneticPr fontId="3"/>
  </si>
  <si>
    <r>
      <t>CO</t>
    </r>
    <r>
      <rPr>
        <vertAlign val="subscript"/>
        <sz val="11"/>
        <rFont val="Arial"/>
        <family val="2"/>
      </rPr>
      <t>2</t>
    </r>
    <r>
      <rPr>
        <sz val="11"/>
        <rFont val="Arial"/>
        <family val="2"/>
      </rPr>
      <t xml:space="preserve"> emission factor for fuel</t>
    </r>
    <phoneticPr fontId="12"/>
  </si>
  <si>
    <t>The most recent value available at the time of validation is applied and fixed for the monitoring period thereafter. The data is sourced from “Factores de emisión de gases efecto invernadero”, Instituto Meteorológico Nacional unless otherwise instructed by the Joint Committee.</t>
    <phoneticPr fontId="3"/>
  </si>
  <si>
    <t>Monitoring Spreadsheet: JCM_CR_AM003_ver01.0</t>
    <phoneticPr fontId="3"/>
  </si>
  <si>
    <t>Reference Number:</t>
    <phoneticPr fontId="3"/>
  </si>
  <si>
    <t>Monitoring Plan Sheet (Input Sheet) [Attachment to Project Design Document]</t>
    <phoneticPr fontId="3"/>
  </si>
  <si>
    <t>Monitoring Plan Sheet (Calculation Process Sheet) [Attachment to Project Design Document]</t>
    <phoneticPr fontId="3"/>
  </si>
  <si>
    <t>Input on "MPS
(input_separate)"</t>
    <phoneticPr fontId="3"/>
  </si>
  <si>
    <t>Input on "MPS
(input_separate)"</t>
    <phoneticPr fontId="3"/>
  </si>
  <si>
    <t>mass or volume/p</t>
    <phoneticPr fontId="3"/>
  </si>
  <si>
    <t>GJ/mass or volume</t>
    <phoneticPr fontId="3"/>
  </si>
  <si>
    <r>
      <t xml:space="preserve">Table 1: Parameters to be monitored </t>
    </r>
    <r>
      <rPr>
        <b/>
        <i/>
        <sz val="11"/>
        <rFont val="Arial"/>
        <family val="2"/>
      </rPr>
      <t>ex post</t>
    </r>
    <phoneticPr fontId="3"/>
  </si>
  <si>
    <r>
      <t xml:space="preserve">Table 2: Project-specific parameters to be fixed </t>
    </r>
    <r>
      <rPr>
        <b/>
        <i/>
        <sz val="11"/>
        <rFont val="Arial"/>
        <family val="2"/>
      </rPr>
      <t>ex ante</t>
    </r>
    <phoneticPr fontId="3"/>
  </si>
  <si>
    <r>
      <t xml:space="preserve">Table3: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3"/>
  </si>
  <si>
    <r>
      <t>CO</t>
    </r>
    <r>
      <rPr>
        <b/>
        <vertAlign val="subscript"/>
        <sz val="11"/>
        <color indexed="9"/>
        <rFont val="Arial"/>
        <family val="2"/>
      </rPr>
      <t>2</t>
    </r>
    <r>
      <rPr>
        <b/>
        <sz val="11"/>
        <color indexed="9"/>
        <rFont val="Arial"/>
        <family val="2"/>
      </rPr>
      <t xml:space="preserve"> emission reductions</t>
    </r>
    <phoneticPr fontId="3"/>
  </si>
  <si>
    <r>
      <t xml:space="preserve">Parameters to be monitored </t>
    </r>
    <r>
      <rPr>
        <b/>
        <i/>
        <sz val="11"/>
        <color theme="0"/>
        <rFont val="Arial"/>
        <family val="2"/>
      </rPr>
      <t>ex post</t>
    </r>
    <phoneticPr fontId="14"/>
  </si>
  <si>
    <r>
      <t xml:space="preserve">Project-specific parameters to be fixed </t>
    </r>
    <r>
      <rPr>
        <b/>
        <i/>
        <sz val="11"/>
        <color theme="0"/>
        <rFont val="Arial"/>
        <family val="2"/>
      </rPr>
      <t>ex ante</t>
    </r>
    <phoneticPr fontId="14"/>
  </si>
  <si>
    <r>
      <rPr>
        <b/>
        <i/>
        <sz val="11"/>
        <color theme="0"/>
        <rFont val="Arial"/>
        <family val="2"/>
      </rPr>
      <t>Ex-ante</t>
    </r>
    <r>
      <rPr>
        <b/>
        <sz val="11"/>
        <color theme="0"/>
        <rFont val="Arial"/>
        <family val="2"/>
      </rPr>
      <t xml:space="preserve"> estimation of emissions</t>
    </r>
    <phoneticPr fontId="14"/>
  </si>
  <si>
    <r>
      <t>m</t>
    </r>
    <r>
      <rPr>
        <i/>
        <vertAlign val="subscript"/>
        <sz val="11"/>
        <rFont val="Arial"/>
        <family val="2"/>
      </rPr>
      <t>PJ,i,p</t>
    </r>
    <phoneticPr fontId="3"/>
  </si>
  <si>
    <r>
      <t>T</t>
    </r>
    <r>
      <rPr>
        <i/>
        <vertAlign val="subscript"/>
        <sz val="11"/>
        <rFont val="Arial"/>
        <family val="2"/>
      </rPr>
      <t>ave,out,i,p</t>
    </r>
    <phoneticPr fontId="3"/>
  </si>
  <si>
    <r>
      <t>T</t>
    </r>
    <r>
      <rPr>
        <i/>
        <vertAlign val="subscript"/>
        <sz val="11"/>
        <rFont val="Arial"/>
        <family val="2"/>
      </rPr>
      <t>ave,in,i,p</t>
    </r>
    <phoneticPr fontId="12"/>
  </si>
  <si>
    <r>
      <t>EC</t>
    </r>
    <r>
      <rPr>
        <vertAlign val="subscript"/>
        <sz val="11"/>
        <rFont val="Arial"/>
        <family val="2"/>
      </rPr>
      <t>PJHP,j,p</t>
    </r>
    <phoneticPr fontId="3"/>
  </si>
  <si>
    <r>
      <t>EC</t>
    </r>
    <r>
      <rPr>
        <vertAlign val="subscript"/>
        <sz val="11"/>
        <rFont val="Arial"/>
        <family val="2"/>
      </rPr>
      <t>PJaux,k,p</t>
    </r>
    <phoneticPr fontId="12"/>
  </si>
  <si>
    <r>
      <t>AC</t>
    </r>
    <r>
      <rPr>
        <vertAlign val="subscript"/>
        <sz val="11"/>
        <rFont val="Arial"/>
        <family val="2"/>
      </rPr>
      <t>PJB,l,p</t>
    </r>
    <phoneticPr fontId="12"/>
  </si>
  <si>
    <r>
      <t>EI</t>
    </r>
    <r>
      <rPr>
        <vertAlign val="subscript"/>
        <sz val="11"/>
        <rFont val="Arial"/>
        <family val="2"/>
      </rPr>
      <t>grid,p</t>
    </r>
    <phoneticPr fontId="3"/>
  </si>
  <si>
    <r>
      <t>EG</t>
    </r>
    <r>
      <rPr>
        <vertAlign val="subscript"/>
        <sz val="11"/>
        <rFont val="Arial"/>
        <family val="2"/>
      </rPr>
      <t>PJ,p</t>
    </r>
    <phoneticPr fontId="3"/>
  </si>
  <si>
    <r>
      <t>EF</t>
    </r>
    <r>
      <rPr>
        <vertAlign val="subscript"/>
        <sz val="11"/>
        <rFont val="Arial"/>
        <family val="2"/>
      </rPr>
      <t>elec</t>
    </r>
    <phoneticPr fontId="3"/>
  </si>
  <si>
    <r>
      <t>EF</t>
    </r>
    <r>
      <rPr>
        <vertAlign val="subscript"/>
        <sz val="11"/>
        <rFont val="Arial"/>
        <family val="2"/>
      </rPr>
      <t>elec</t>
    </r>
    <phoneticPr fontId="3"/>
  </si>
  <si>
    <r>
      <t>η</t>
    </r>
    <r>
      <rPr>
        <vertAlign val="subscript"/>
        <sz val="11"/>
        <rFont val="Arial"/>
        <family val="2"/>
      </rPr>
      <t>elec</t>
    </r>
    <phoneticPr fontId="3"/>
  </si>
  <si>
    <r>
      <t>NCV</t>
    </r>
    <r>
      <rPr>
        <vertAlign val="subscript"/>
        <sz val="11"/>
        <rFont val="Arial"/>
        <family val="2"/>
      </rPr>
      <t>fuel</t>
    </r>
    <phoneticPr fontId="3"/>
  </si>
  <si>
    <r>
      <t>EF</t>
    </r>
    <r>
      <rPr>
        <vertAlign val="subscript"/>
        <sz val="11"/>
        <rFont val="Arial"/>
        <family val="2"/>
      </rPr>
      <t>fuel</t>
    </r>
    <phoneticPr fontId="3"/>
  </si>
  <si>
    <r>
      <t>RE</t>
    </r>
    <r>
      <rPr>
        <vertAlign val="subscript"/>
        <sz val="11"/>
        <rFont val="Arial"/>
        <family val="2"/>
      </rPr>
      <t>i,p</t>
    </r>
    <phoneticPr fontId="3"/>
  </si>
  <si>
    <r>
      <t>PE</t>
    </r>
    <r>
      <rPr>
        <vertAlign val="subscript"/>
        <sz val="11"/>
        <rFont val="Arial"/>
        <family val="2"/>
      </rPr>
      <t>i,p</t>
    </r>
    <phoneticPr fontId="14"/>
  </si>
  <si>
    <r>
      <t>ER</t>
    </r>
    <r>
      <rPr>
        <vertAlign val="subscript"/>
        <sz val="11"/>
        <rFont val="Arial"/>
        <family val="2"/>
      </rPr>
      <t>i,p</t>
    </r>
    <phoneticPr fontId="3"/>
  </si>
  <si>
    <r>
      <t xml:space="preserve">Averaged water temperature flowing from outlet of supply water heater system </t>
    </r>
    <r>
      <rPr>
        <i/>
        <sz val="11"/>
        <rFont val="Arial"/>
        <family val="2"/>
      </rPr>
      <t>i</t>
    </r>
    <r>
      <rPr>
        <sz val="11"/>
        <rFont val="Arial"/>
        <family val="2"/>
      </rPr>
      <t xml:space="preserve"> to utilization side during the period </t>
    </r>
    <r>
      <rPr>
        <i/>
        <sz val="11"/>
        <rFont val="Arial"/>
        <family val="2"/>
      </rPr>
      <t>p</t>
    </r>
    <phoneticPr fontId="14"/>
  </si>
  <si>
    <r>
      <t xml:space="preserve">Averaged water temperature flowing from tap water and/or well  to inlet of supply water heater system </t>
    </r>
    <r>
      <rPr>
        <i/>
        <sz val="11"/>
        <rFont val="Arial"/>
        <family val="2"/>
      </rPr>
      <t>i</t>
    </r>
    <r>
      <rPr>
        <sz val="11"/>
        <rFont val="Arial"/>
        <family val="2"/>
      </rPr>
      <t xml:space="preserve">during the period </t>
    </r>
    <r>
      <rPr>
        <i/>
        <sz val="11"/>
        <rFont val="Arial"/>
        <family val="2"/>
      </rPr>
      <t>p</t>
    </r>
    <phoneticPr fontId="14"/>
  </si>
  <si>
    <r>
      <t xml:space="preserve">Electricity consumed by the project electric heat pump type water heater </t>
    </r>
    <r>
      <rPr>
        <i/>
        <sz val="11"/>
        <rFont val="Arial"/>
        <family val="2"/>
      </rPr>
      <t xml:space="preserve">j </t>
    </r>
    <r>
      <rPr>
        <sz val="11"/>
        <rFont val="Arial"/>
        <family val="2"/>
      </rPr>
      <t xml:space="preserve"> of the supply water heater system </t>
    </r>
    <r>
      <rPr>
        <i/>
        <sz val="11"/>
        <rFont val="Arial"/>
        <family val="2"/>
      </rPr>
      <t>i</t>
    </r>
    <r>
      <rPr>
        <sz val="11"/>
        <rFont val="Arial"/>
        <family val="2"/>
      </rPr>
      <t xml:space="preserve"> during the period </t>
    </r>
    <r>
      <rPr>
        <i/>
        <sz val="11"/>
        <rFont val="Arial"/>
        <family val="2"/>
      </rPr>
      <t>p</t>
    </r>
    <r>
      <rPr>
        <sz val="11"/>
        <rFont val="Arial"/>
        <family val="2"/>
      </rPr>
      <t xml:space="preserve"> </t>
    </r>
    <phoneticPr fontId="3"/>
  </si>
  <si>
    <r>
      <t xml:space="preserve">Electricity consumed by auxiliary electric equipment </t>
    </r>
    <r>
      <rPr>
        <i/>
        <sz val="11"/>
        <rFont val="Arial"/>
        <family val="2"/>
      </rPr>
      <t>k</t>
    </r>
    <r>
      <rPr>
        <sz val="11"/>
        <rFont val="Arial"/>
        <family val="2"/>
      </rPr>
      <t xml:space="preserve"> of the supply water heater system </t>
    </r>
    <r>
      <rPr>
        <i/>
        <sz val="11"/>
        <rFont val="Arial"/>
        <family val="2"/>
      </rPr>
      <t xml:space="preserve">i </t>
    </r>
    <r>
      <rPr>
        <sz val="11"/>
        <rFont val="Arial"/>
        <family val="2"/>
      </rPr>
      <t xml:space="preserve">during the period </t>
    </r>
    <r>
      <rPr>
        <i/>
        <sz val="11"/>
        <rFont val="Arial"/>
        <family val="2"/>
      </rPr>
      <t>p</t>
    </r>
    <r>
      <rPr>
        <sz val="11"/>
        <rFont val="Arial"/>
        <family val="2"/>
      </rPr>
      <t xml:space="preserve"> (e.g., water pumps) </t>
    </r>
    <phoneticPr fontId="3"/>
  </si>
  <si>
    <r>
      <t xml:space="preserve">Fuel consumption of auxiliary boiler </t>
    </r>
    <r>
      <rPr>
        <i/>
        <sz val="11"/>
        <rFont val="Arial"/>
        <family val="2"/>
      </rPr>
      <t>l</t>
    </r>
    <r>
      <rPr>
        <sz val="11"/>
        <rFont val="Arial"/>
        <family val="2"/>
      </rPr>
      <t xml:space="preserve"> in the project during the period </t>
    </r>
    <r>
      <rPr>
        <i/>
        <sz val="11"/>
        <rFont val="Arial"/>
        <family val="2"/>
      </rPr>
      <t xml:space="preserve">p </t>
    </r>
    <r>
      <rPr>
        <sz val="11"/>
        <rFont val="Arial"/>
        <family val="2"/>
      </rPr>
      <t xml:space="preserve">(if applicable) </t>
    </r>
    <phoneticPr fontId="14"/>
  </si>
  <si>
    <r>
      <t>[For grid electricity]
CO</t>
    </r>
    <r>
      <rPr>
        <vertAlign val="subscript"/>
        <sz val="11"/>
        <rFont val="Arial"/>
        <family val="2"/>
      </rPr>
      <t>2</t>
    </r>
    <r>
      <rPr>
        <sz val="11"/>
        <rFont val="Arial"/>
        <family val="2"/>
      </rPr>
      <t xml:space="preserve"> emission factor for consumed electricity</t>
    </r>
    <phoneticPr fontId="3"/>
  </si>
  <si>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3"/>
  </si>
  <si>
    <r>
      <t>[For captive electricity]
CO</t>
    </r>
    <r>
      <rPr>
        <vertAlign val="subscript"/>
        <sz val="11"/>
        <rFont val="Arial"/>
        <family val="2"/>
      </rPr>
      <t>2</t>
    </r>
    <r>
      <rPr>
        <sz val="11"/>
        <rFont val="Arial"/>
        <family val="2"/>
      </rPr>
      <t xml:space="preserve"> emission factor for consumed electricity</t>
    </r>
    <phoneticPr fontId="3"/>
  </si>
  <si>
    <r>
      <t>CO</t>
    </r>
    <r>
      <rPr>
        <vertAlign val="subscript"/>
        <sz val="11"/>
        <rFont val="Arial"/>
        <family val="2"/>
      </rPr>
      <t>2</t>
    </r>
    <r>
      <rPr>
        <sz val="11"/>
        <rFont val="Arial"/>
        <family val="2"/>
      </rPr>
      <t xml:space="preserve"> emission factor for fuel</t>
    </r>
    <phoneticPr fontId="3"/>
  </si>
  <si>
    <r>
      <t xml:space="preserve">Reference emissions of project  Supply water heater system </t>
    </r>
    <r>
      <rPr>
        <i/>
        <sz val="11"/>
        <rFont val="Arial"/>
        <family val="2"/>
      </rPr>
      <t>i</t>
    </r>
    <r>
      <rPr>
        <sz val="11"/>
        <rFont val="Arial"/>
        <family val="2"/>
      </rPr>
      <t xml:space="preserve"> during the period </t>
    </r>
    <r>
      <rPr>
        <i/>
        <sz val="11"/>
        <rFont val="Arial"/>
        <family val="2"/>
      </rPr>
      <t>p</t>
    </r>
    <phoneticPr fontId="14"/>
  </si>
  <si>
    <r>
      <t>Emissions reductions by 
the project  Supply water heater system</t>
    </r>
    <r>
      <rPr>
        <i/>
        <sz val="11"/>
        <rFont val="Arial"/>
        <family val="2"/>
      </rPr>
      <t xml:space="preserve"> i </t>
    </r>
    <r>
      <rPr>
        <sz val="11"/>
        <rFont val="Arial"/>
        <family val="2"/>
      </rPr>
      <t xml:space="preserve">during the period </t>
    </r>
    <r>
      <rPr>
        <i/>
        <sz val="11"/>
        <rFont val="Arial"/>
        <family val="2"/>
      </rPr>
      <t>p</t>
    </r>
    <phoneticPr fontId="14"/>
  </si>
  <si>
    <r>
      <t>m</t>
    </r>
    <r>
      <rPr>
        <vertAlign val="superscript"/>
        <sz val="11"/>
        <rFont val="Arial"/>
        <family val="2"/>
      </rPr>
      <t>3</t>
    </r>
    <r>
      <rPr>
        <sz val="11"/>
        <rFont val="Arial"/>
        <family val="2"/>
      </rPr>
      <t>/p</t>
    </r>
    <phoneticPr fontId="14"/>
  </si>
  <si>
    <r>
      <t>tCO</t>
    </r>
    <r>
      <rPr>
        <vertAlign val="subscript"/>
        <sz val="11"/>
        <rFont val="Arial"/>
        <family val="2"/>
      </rPr>
      <t>2</t>
    </r>
    <r>
      <rPr>
        <sz val="11"/>
        <rFont val="Arial"/>
        <family val="2"/>
      </rPr>
      <t>/MWh</t>
    </r>
    <phoneticPr fontId="3"/>
  </si>
  <si>
    <r>
      <t>tCO</t>
    </r>
    <r>
      <rPr>
        <vertAlign val="subscript"/>
        <sz val="11"/>
        <rFont val="Arial"/>
        <family val="2"/>
      </rPr>
      <t>2</t>
    </r>
    <r>
      <rPr>
        <sz val="11"/>
        <rFont val="Arial"/>
        <family val="2"/>
      </rPr>
      <t>/GJ</t>
    </r>
    <phoneticPr fontId="3"/>
  </si>
  <si>
    <r>
      <t>tCO</t>
    </r>
    <r>
      <rPr>
        <vertAlign val="subscript"/>
        <sz val="11"/>
        <rFont val="Arial"/>
        <family val="2"/>
      </rPr>
      <t>2</t>
    </r>
    <r>
      <rPr>
        <sz val="11"/>
        <rFont val="Arial"/>
        <family val="2"/>
      </rPr>
      <t>/p</t>
    </r>
    <phoneticPr fontId="14"/>
  </si>
  <si>
    <r>
      <t xml:space="preserve">Emission reductions during the period </t>
    </r>
    <r>
      <rPr>
        <i/>
        <sz val="11"/>
        <color indexed="8"/>
        <rFont val="Arial"/>
        <family val="2"/>
      </rPr>
      <t>p</t>
    </r>
    <phoneticPr fontId="3"/>
  </si>
  <si>
    <r>
      <t>tCO</t>
    </r>
    <r>
      <rPr>
        <vertAlign val="subscript"/>
        <sz val="11"/>
        <color indexed="8"/>
        <rFont val="Arial"/>
        <family val="2"/>
      </rPr>
      <t>2</t>
    </r>
    <r>
      <rPr>
        <sz val="11"/>
        <color indexed="8"/>
        <rFont val="Arial"/>
        <family val="2"/>
      </rPr>
      <t>/p</t>
    </r>
    <phoneticPr fontId="3"/>
  </si>
  <si>
    <r>
      <t>ER</t>
    </r>
    <r>
      <rPr>
        <vertAlign val="subscript"/>
        <sz val="11"/>
        <color indexed="8"/>
        <rFont val="Arial"/>
        <family val="2"/>
      </rPr>
      <t>p</t>
    </r>
    <phoneticPr fontId="3"/>
  </si>
  <si>
    <r>
      <t xml:space="preserve">Reference emissions during the period </t>
    </r>
    <r>
      <rPr>
        <i/>
        <sz val="11"/>
        <color indexed="8"/>
        <rFont val="Arial"/>
        <family val="2"/>
      </rPr>
      <t>p</t>
    </r>
    <phoneticPr fontId="3"/>
  </si>
  <si>
    <r>
      <t>RE</t>
    </r>
    <r>
      <rPr>
        <vertAlign val="subscript"/>
        <sz val="11"/>
        <color indexed="8"/>
        <rFont val="Arial"/>
        <family val="2"/>
      </rPr>
      <t>p</t>
    </r>
    <phoneticPr fontId="3"/>
  </si>
  <si>
    <r>
      <t xml:space="preserve">Project emissions during the period </t>
    </r>
    <r>
      <rPr>
        <i/>
        <sz val="11"/>
        <color indexed="8"/>
        <rFont val="Arial"/>
        <family val="2"/>
      </rPr>
      <t>p</t>
    </r>
    <phoneticPr fontId="3"/>
  </si>
  <si>
    <r>
      <t>tCO</t>
    </r>
    <r>
      <rPr>
        <vertAlign val="subscript"/>
        <sz val="11"/>
        <rFont val="Arial"/>
        <family val="2"/>
      </rPr>
      <t>2</t>
    </r>
    <r>
      <rPr>
        <sz val="11"/>
        <rFont val="Arial"/>
        <family val="2"/>
      </rPr>
      <t>/p</t>
    </r>
    <phoneticPr fontId="3"/>
  </si>
  <si>
    <r>
      <t>PE</t>
    </r>
    <r>
      <rPr>
        <vertAlign val="subscript"/>
        <sz val="11"/>
        <rFont val="Arial"/>
        <family val="2"/>
      </rPr>
      <t>p</t>
    </r>
    <phoneticPr fontId="3"/>
  </si>
  <si>
    <r>
      <t xml:space="preserve">Project emissions during the period </t>
    </r>
    <r>
      <rPr>
        <i/>
        <sz val="11"/>
        <color indexed="8"/>
        <rFont val="Arial"/>
        <family val="2"/>
      </rPr>
      <t>p</t>
    </r>
    <phoneticPr fontId="14"/>
  </si>
  <si>
    <r>
      <t>Density of water</t>
    </r>
    <r>
      <rPr>
        <sz val="11"/>
        <rFont val="ＭＳ Ｐゴシック"/>
        <family val="3"/>
        <charset val="128"/>
      </rPr>
      <t>　</t>
    </r>
    <r>
      <rPr>
        <sz val="11"/>
        <rFont val="Arial"/>
        <family val="2"/>
      </rPr>
      <t>[tonne/m</t>
    </r>
    <r>
      <rPr>
        <vertAlign val="superscript"/>
        <sz val="11"/>
        <rFont val="Arial"/>
        <family val="2"/>
      </rPr>
      <t>3</t>
    </r>
    <r>
      <rPr>
        <sz val="11"/>
        <rFont val="Arial"/>
        <family val="2"/>
      </rPr>
      <t>]</t>
    </r>
    <phoneticPr fontId="14"/>
  </si>
  <si>
    <t>[Monitoring option]</t>
    <phoneticPr fontId="3"/>
  </si>
  <si>
    <t>Option A</t>
    <phoneticPr fontId="3"/>
  </si>
  <si>
    <t>Based on public data which is measured by entities other than the project participants (Data used: publicly recognized data such as statistical data and specifications)</t>
    <phoneticPr fontId="3"/>
  </si>
  <si>
    <t>Option B</t>
    <phoneticPr fontId="3"/>
  </si>
  <si>
    <t>Based on the amount of transaction which is measured directly using measuring equipment (Data used: commercial evidence such as invoices)</t>
  </si>
  <si>
    <t>Option C</t>
    <phoneticPr fontId="3"/>
  </si>
  <si>
    <t>Based on the actual measurement using measuring equipment (Data used: measured values)</t>
  </si>
  <si>
    <r>
      <t>η</t>
    </r>
    <r>
      <rPr>
        <i/>
        <vertAlign val="subscript"/>
        <sz val="11"/>
        <rFont val="Arial"/>
        <family val="2"/>
      </rPr>
      <t>REh</t>
    </r>
    <phoneticPr fontId="12"/>
  </si>
  <si>
    <t>Monitoring Structure Sheet [Attachment to Project Design Document]</t>
  </si>
  <si>
    <t>Responsible personnel</t>
  </si>
  <si>
    <t>Role</t>
  </si>
  <si>
    <t>Input on "MRS
(input_separate)"</t>
    <phoneticPr fontId="3"/>
  </si>
  <si>
    <t>Monitoring Report Sheet (Input Sheet) [For Verification]</t>
    <phoneticPr fontId="3"/>
  </si>
  <si>
    <t>Monitoring Report Sheet (Calculation Process Sheet) [For Verification]</t>
    <phoneticPr fontId="3"/>
  </si>
  <si>
    <r>
      <t xml:space="preserve">Table 1: Parameters monitored </t>
    </r>
    <r>
      <rPr>
        <b/>
        <i/>
        <sz val="11"/>
        <color indexed="8"/>
        <rFont val="Arial"/>
        <family val="2"/>
      </rPr>
      <t>ex post</t>
    </r>
    <phoneticPr fontId="3"/>
  </si>
  <si>
    <r>
      <t xml:space="preserve">Table 2: Project-specific parameters fixed </t>
    </r>
    <r>
      <rPr>
        <b/>
        <i/>
        <sz val="11"/>
        <color indexed="8"/>
        <rFont val="Arial"/>
        <family val="2"/>
      </rPr>
      <t>ex ante</t>
    </r>
    <phoneticPr fontId="3"/>
  </si>
  <si>
    <r>
      <t xml:space="preserve">Table3: </t>
    </r>
    <r>
      <rPr>
        <b/>
        <i/>
        <sz val="11"/>
        <color indexed="8"/>
        <rFont val="Arial"/>
        <family val="2"/>
      </rPr>
      <t xml:space="preserve">Ex-post </t>
    </r>
    <r>
      <rPr>
        <b/>
        <sz val="11"/>
        <color indexed="8"/>
        <rFont val="Arial"/>
        <family val="2"/>
      </rPr>
      <t>calculation of CO</t>
    </r>
    <r>
      <rPr>
        <b/>
        <vertAlign val="subscript"/>
        <sz val="11"/>
        <color indexed="8"/>
        <rFont val="Arial"/>
        <family val="2"/>
      </rPr>
      <t>2</t>
    </r>
    <r>
      <rPr>
        <b/>
        <sz val="11"/>
        <color indexed="8"/>
        <rFont val="Arial"/>
        <family val="2"/>
      </rPr>
      <t xml:space="preserve"> emission reductions</t>
    </r>
    <phoneticPr fontId="3"/>
  </si>
  <si>
    <t>Monitored Values</t>
    <phoneticPr fontId="3"/>
  </si>
  <si>
    <r>
      <t xml:space="preserve">Parameters monitored </t>
    </r>
    <r>
      <rPr>
        <b/>
        <i/>
        <sz val="11"/>
        <color theme="0"/>
        <rFont val="Arial"/>
        <family val="2"/>
      </rPr>
      <t>ex post</t>
    </r>
    <phoneticPr fontId="14"/>
  </si>
  <si>
    <r>
      <t xml:space="preserve">Project-specific parameters fixed </t>
    </r>
    <r>
      <rPr>
        <b/>
        <i/>
        <sz val="11"/>
        <color theme="0"/>
        <rFont val="Arial"/>
        <family val="2"/>
      </rPr>
      <t>ex ante</t>
    </r>
    <phoneticPr fontId="14"/>
  </si>
  <si>
    <r>
      <rPr>
        <b/>
        <i/>
        <sz val="11"/>
        <color theme="0"/>
        <rFont val="Arial"/>
        <family val="2"/>
      </rPr>
      <t>Ex-post</t>
    </r>
    <r>
      <rPr>
        <b/>
        <sz val="11"/>
        <color theme="0"/>
        <rFont val="Arial"/>
        <family val="2"/>
      </rPr>
      <t xml:space="preserve"> calculation of emissions</t>
    </r>
    <phoneticPr fontId="14"/>
  </si>
  <si>
    <t>(a)</t>
    <phoneticPr fontId="3"/>
  </si>
  <si>
    <t>Monitoring period</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</si>
  <si>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</si>
  <si>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</si>
  <si>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</si>
  <si>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</si>
  <si>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</si>
  <si>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</si>
  <si>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</si>
  <si>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</si>
  <si>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</si>
  <si>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</si>
  <si>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Option A</t>
    <phoneticPr fontId="3"/>
  </si>
  <si>
    <t>Based on public data which is measured by entities other than the project participants (Data used: publicly recognized data such as statistical data and specifications)</t>
    <phoneticPr fontId="3"/>
  </si>
  <si>
    <t>Option B</t>
    <phoneticPr fontId="3"/>
  </si>
  <si>
    <t>Option C</t>
    <phoneticPr fontId="3"/>
  </si>
  <si>
    <t>Monitoring period</t>
    <phoneticPr fontId="3"/>
  </si>
  <si>
    <t>Monitored values</t>
    <phoneticPr fontId="14"/>
  </si>
  <si>
    <r>
      <t>m</t>
    </r>
    <r>
      <rPr>
        <vertAlign val="superscript"/>
        <sz val="11"/>
        <rFont val="Arial"/>
        <family val="2"/>
      </rPr>
      <t>3</t>
    </r>
    <r>
      <rPr>
        <sz val="11"/>
        <rFont val="Arial"/>
        <family val="2"/>
      </rPr>
      <t>/p</t>
    </r>
    <phoneticPr fontId="3"/>
  </si>
  <si>
    <t>ºC</t>
    <phoneticPr fontId="3"/>
  </si>
  <si>
    <t>ºC</t>
    <phoneticPr fontId="3"/>
  </si>
  <si>
    <t>ºC</t>
    <phoneticPr fontId="3"/>
  </si>
  <si>
    <t>MJ
/(tonne ºC)</t>
    <phoneticPr fontId="12"/>
  </si>
  <si>
    <t>ºC</t>
    <phoneticPr fontId="3"/>
  </si>
  <si>
    <t>ºC</t>
    <phoneticPr fontId="3"/>
  </si>
  <si>
    <t>ºC</t>
    <phoneticPr fontId="3"/>
  </si>
  <si>
    <t>Specific heat capacity of water [MJ/(tonne ºC)]</t>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</si>
</sst>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76" formatCode="0_);[Red]\(0\)"/>
    <numFmt numFmtId="177" formatCode="0.00_ "/>
    <numFmt numFmtId="178" formatCode="0.000_ "/>
    <numFmt numFmtId="179" formatCode="#,##0_ ;[Red]\-#,##0\ "/>
    <numFmt numFmtId="180" formatCode="#,##0.000_ ;[Red]\-#,##0.000\ "/>
    <numFmt numFmtId="181" formatCode="#,##0.00_ ;[Red]\-#,##0.00\ "/>
    <numFmt numFmtId="182" formatCode="#,##0.00_);[Red]\(#,##0.00\)"/>
    <numFmt numFmtId="183" formatCode="0.00000_ "/>
    <numFmt numFmtId="184" formatCode="#,##0.00_ "/>
    <numFmt numFmtId="185" formatCode="#,##0.0_ "/>
    <numFmt numFmtId="186" formatCode="#,##0.0_ ;[Red]\-#,##0.0\ "/>
    <numFmt numFmtId="187" formatCode="#,##0.000_ "/>
    <numFmt numFmtId="188" formatCode="#,##0.0000_ "/>
    <numFmt numFmtId="189" formatCode="#,##0.00000_ ;[Red]\-#,##0.00000\ "/>
  </numFmts>
  <fonts count="29"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sz val="11"/>
      <name val="Arial"/>
      <family val="2"/>
    </font>
    <font>
      <b/>
      <sz val="12"/>
      <color indexed="9"/>
      <name val="Arial"/>
      <family val="2"/>
    </font>
    <font>
      <b/>
      <sz val="11"/>
      <name val="Arial"/>
      <family val="2"/>
    </font>
    <font>
      <vertAlign val="subscript"/>
      <sz val="11"/>
      <name val="Arial"/>
      <family val="2"/>
    </font>
    <font>
      <i/>
      <sz val="11"/>
      <color indexed="8"/>
      <name val="Arial"/>
      <family val="2"/>
    </font>
    <font>
      <sz val="6"/>
      <name val="ＭＳ Ｐゴシック"/>
      <family val="3"/>
      <charset val="128"/>
    </font>
    <font>
      <sz val="11"/>
      <name val="ＭＳ Ｐゴシック"/>
      <family val="3"/>
      <charset val="128"/>
    </font>
    <font>
      <sz val="6"/>
      <name val="ＭＳ Ｐゴシック"/>
      <family val="3"/>
      <charset val="128"/>
      <scheme val="minor"/>
    </font>
    <font>
      <i/>
      <sz val="11"/>
      <name val="Arial"/>
      <family val="2"/>
    </font>
    <font>
      <i/>
      <vertAlign val="subscript"/>
      <sz val="11"/>
      <name val="Arial"/>
      <family val="2"/>
    </font>
    <font>
      <sz val="11"/>
      <color theme="1"/>
      <name val="Arial"/>
      <family val="2"/>
    </font>
    <font>
      <b/>
      <sz val="11"/>
      <color theme="0"/>
      <name val="Arial"/>
      <family val="2"/>
    </font>
    <font>
      <sz val="11"/>
      <color theme="0"/>
      <name val="Arial"/>
      <family val="2"/>
    </font>
    <font>
      <b/>
      <i/>
      <sz val="11"/>
      <color theme="0"/>
      <name val="Arial"/>
      <family val="2"/>
    </font>
    <font>
      <vertAlign val="superscript"/>
      <sz val="11"/>
      <name val="Arial"/>
      <family val="2"/>
    </font>
    <font>
      <b/>
      <i/>
      <sz val="11"/>
      <name val="Arial"/>
      <family val="2"/>
    </font>
    <font>
      <b/>
      <vertAlign val="subscript"/>
      <sz val="11"/>
      <name val="Arial"/>
      <family val="2"/>
    </font>
    <font>
      <b/>
      <vertAlign val="subscript"/>
      <sz val="11"/>
      <color indexed="9"/>
      <name val="Arial"/>
      <family val="2"/>
    </font>
    <font>
      <b/>
      <sz val="11"/>
      <color indexed="8"/>
      <name val="Arial"/>
      <family val="2"/>
    </font>
    <font>
      <sz val="11"/>
      <color theme="1"/>
      <name val="ＭＳ Ｐゴシック"/>
      <family val="3"/>
      <charset val="128"/>
      <scheme val="minor"/>
    </font>
    <font>
      <b/>
      <i/>
      <sz val="11"/>
      <color indexed="8"/>
      <name val="Arial"/>
      <family val="2"/>
    </font>
    <font>
      <b/>
      <vertAlign val="subscript"/>
      <sz val="11"/>
      <color indexed="8"/>
      <name val="Arial"/>
      <family val="2"/>
    </font>
  </fonts>
  <fills count="12">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rgb="FFC5D9F1"/>
        <bgColor indexed="64"/>
      </patternFill>
    </fill>
    <fill>
      <patternFill patternType="solid">
        <fgColor theme="3" tint="0.59999389629810485"/>
        <bgColor indexed="64"/>
      </patternFill>
    </fill>
    <fill>
      <patternFill patternType="solid">
        <fgColor theme="3" tint="0.59996337778862885"/>
        <bgColor indexed="64"/>
      </patternFill>
    </fill>
    <fill>
      <patternFill patternType="solid">
        <fgColor theme="9" tint="0.59999389629810485"/>
        <bgColor indexed="65"/>
      </patternFill>
    </fill>
  </fills>
  <borders count="37">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style="thin">
        <color indexed="23"/>
      </left>
      <right/>
      <top/>
      <bottom/>
      <diagonal/>
    </border>
    <border>
      <left style="thin">
        <color indexed="23"/>
      </left>
      <right/>
      <top/>
      <bottom style="thin">
        <color indexed="23"/>
      </bottom>
      <diagonal/>
    </border>
    <border>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indexed="23"/>
      </left>
      <right/>
      <top style="thin">
        <color indexed="23"/>
      </top>
      <bottom/>
      <diagonal/>
    </border>
    <border>
      <left style="thin">
        <color rgb="FF808080"/>
      </left>
      <right style="thin">
        <color rgb="FF808080"/>
      </right>
      <top style="thin">
        <color rgb="FF808080"/>
      </top>
      <bottom style="thin">
        <color rgb="FF808080"/>
      </bottom>
      <diagonal/>
    </border>
    <border>
      <left style="thin">
        <color rgb="FF808080"/>
      </left>
      <right style="thin">
        <color theme="1" tint="0.34998626667073579"/>
      </right>
      <top style="thin">
        <color rgb="FF808080"/>
      </top>
      <bottom/>
      <diagonal/>
    </border>
    <border>
      <left style="thin">
        <color theme="1" tint="0.34998626667073579"/>
      </left>
      <right style="thin">
        <color theme="1" tint="0.34998626667073579"/>
      </right>
      <top style="thin">
        <color rgb="FF808080"/>
      </top>
      <bottom style="thin">
        <color theme="1" tint="0.34998626667073579"/>
      </bottom>
      <diagonal/>
    </border>
    <border>
      <left style="thin">
        <color theme="1" tint="0.34998626667073579"/>
      </left>
      <right style="thin">
        <color rgb="FF808080"/>
      </right>
      <top style="thin">
        <color rgb="FF808080"/>
      </top>
      <bottom style="thin">
        <color theme="1" tint="0.34998626667073579"/>
      </bottom>
      <diagonal/>
    </border>
    <border>
      <left style="thin">
        <color rgb="FF808080"/>
      </left>
      <right style="thin">
        <color theme="1" tint="0.34998626667073579"/>
      </right>
      <top/>
      <bottom style="thin">
        <color theme="1" tint="0.34998626667073579"/>
      </bottom>
      <diagonal/>
    </border>
    <border>
      <left style="thin">
        <color indexed="23"/>
      </left>
      <right style="thin">
        <color rgb="FF808080"/>
      </right>
      <top style="thin">
        <color indexed="23"/>
      </top>
      <bottom style="thin">
        <color indexed="23"/>
      </bottom>
      <diagonal/>
    </border>
    <border>
      <left style="thin">
        <color rgb="FF808080"/>
      </left>
      <right style="thin">
        <color theme="1" tint="0.34998626667073579"/>
      </right>
      <top style="thin">
        <color theme="1" tint="0.34998626667073579"/>
      </top>
      <bottom/>
      <diagonal/>
    </border>
    <border>
      <left style="thin">
        <color theme="1" tint="0.34998626667073579"/>
      </left>
      <right style="thin">
        <color rgb="FF808080"/>
      </right>
      <top style="thin">
        <color theme="1" tint="0.34998626667073579"/>
      </top>
      <bottom style="thin">
        <color theme="1" tint="0.34998626667073579"/>
      </bottom>
      <diagonal/>
    </border>
    <border>
      <left style="thin">
        <color rgb="FF808080"/>
      </left>
      <right style="thin">
        <color theme="1" tint="0.34998626667073579"/>
      </right>
      <top/>
      <bottom/>
      <diagonal/>
    </border>
    <border>
      <left style="thin">
        <color rgb="FF808080"/>
      </left>
      <right style="thin">
        <color theme="1" tint="0.34998626667073579"/>
      </right>
      <top/>
      <bottom style="thin">
        <color rgb="FF808080"/>
      </bottom>
      <diagonal/>
    </border>
    <border>
      <left style="thin">
        <color indexed="23"/>
      </left>
      <right style="thin">
        <color indexed="23"/>
      </right>
      <top/>
      <bottom style="thin">
        <color rgb="FF808080"/>
      </bottom>
      <diagonal/>
    </border>
    <border>
      <left style="thin">
        <color indexed="23"/>
      </left>
      <right/>
      <top style="thin">
        <color indexed="23"/>
      </top>
      <bottom style="thin">
        <color rgb="FF808080"/>
      </bottom>
      <diagonal/>
    </border>
    <border>
      <left/>
      <right/>
      <top style="thin">
        <color indexed="23"/>
      </top>
      <bottom style="thin">
        <color rgb="FF808080"/>
      </bottom>
      <diagonal/>
    </border>
    <border>
      <left/>
      <right style="thin">
        <color indexed="23"/>
      </right>
      <top style="thin">
        <color indexed="23"/>
      </top>
      <bottom style="thin">
        <color rgb="FF808080"/>
      </bottom>
      <diagonal/>
    </border>
    <border>
      <left style="thin">
        <color indexed="23"/>
      </left>
      <right style="thin">
        <color indexed="23"/>
      </right>
      <top style="thin">
        <color indexed="23"/>
      </top>
      <bottom style="thin">
        <color rgb="FF808080"/>
      </bottom>
      <diagonal/>
    </border>
    <border>
      <left style="thin">
        <color indexed="23"/>
      </left>
      <right style="thin">
        <color rgb="FF808080"/>
      </right>
      <top style="thin">
        <color indexed="23"/>
      </top>
      <bottom style="thin">
        <color rgb="FF808080"/>
      </bottom>
      <diagonal/>
    </border>
    <border>
      <left/>
      <right style="thin">
        <color indexed="23"/>
      </right>
      <top style="thin">
        <color indexed="23"/>
      </top>
      <bottom/>
      <diagonal/>
    </border>
  </borders>
  <cellStyleXfs count="5">
    <xf numFmtId="0" fontId="0" fillId="0" borderId="0">
      <alignment vertical="center"/>
    </xf>
    <xf numFmtId="0" fontId="1"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26" fillId="11" borderId="0" applyNumberFormat="0" applyBorder="0" applyAlignment="0" applyProtection="0">
      <alignment vertical="center"/>
    </xf>
  </cellStyleXfs>
  <cellXfs count="198">
    <xf numFmtId="0" fontId="0" fillId="0" borderId="0" xfId="0">
      <alignment vertical="center"/>
    </xf>
    <xf numFmtId="181" fontId="7" fillId="0" borderId="1" xfId="3" applyNumberFormat="1" applyFont="1" applyFill="1" applyBorder="1" applyProtection="1">
      <alignment vertical="center"/>
      <protection locked="0"/>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180" fontId="7" fillId="2" borderId="1" xfId="3" applyNumberFormat="1" applyFont="1" applyFill="1" applyBorder="1" applyAlignment="1" applyProtection="1">
      <alignment horizontal="right" vertical="center"/>
      <protection locked="0"/>
    </xf>
    <xf numFmtId="0" fontId="4" fillId="0" borderId="0" xfId="0" applyFont="1">
      <alignment vertical="center"/>
    </xf>
    <xf numFmtId="0" fontId="4" fillId="0" borderId="0" xfId="0" applyFont="1" applyFill="1" applyBorder="1">
      <alignment vertical="center"/>
    </xf>
    <xf numFmtId="0" fontId="4" fillId="0" borderId="0" xfId="0" applyFont="1" applyBorder="1">
      <alignment vertical="center"/>
    </xf>
    <xf numFmtId="0" fontId="4"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4" fillId="0" borderId="0" xfId="0" applyFont="1" applyAlignment="1">
      <alignment horizontal="right" vertical="center"/>
    </xf>
    <xf numFmtId="177" fontId="7" fillId="3" borderId="14" xfId="0" applyNumberFormat="1" applyFont="1" applyFill="1" applyBorder="1" applyAlignment="1">
      <alignment horizontal="center" vertical="center"/>
    </xf>
    <xf numFmtId="0" fontId="7" fillId="3" borderId="14" xfId="0" applyNumberFormat="1" applyFont="1" applyFill="1" applyBorder="1" applyAlignment="1">
      <alignment horizontal="left" vertical="center" wrapText="1"/>
    </xf>
    <xf numFmtId="0" fontId="7" fillId="3" borderId="14" xfId="0" applyFont="1" applyFill="1" applyBorder="1" applyAlignment="1">
      <alignment horizontal="left" vertical="center"/>
    </xf>
    <xf numFmtId="178" fontId="7" fillId="3" borderId="14" xfId="0" applyNumberFormat="1" applyFont="1" applyFill="1" applyBorder="1" applyAlignment="1">
      <alignment horizontal="center" vertical="center"/>
    </xf>
    <xf numFmtId="0" fontId="4" fillId="7" borderId="14" xfId="0" applyFont="1" applyFill="1" applyBorder="1">
      <alignment vertical="center"/>
    </xf>
    <xf numFmtId="0" fontId="6" fillId="7" borderId="14" xfId="0" applyFont="1" applyFill="1" applyBorder="1">
      <alignment vertical="center"/>
    </xf>
    <xf numFmtId="0" fontId="4" fillId="9" borderId="7" xfId="0" applyFont="1" applyFill="1" applyBorder="1">
      <alignment vertical="center"/>
    </xf>
    <xf numFmtId="0" fontId="4" fillId="9" borderId="5" xfId="0" applyFont="1" applyFill="1" applyBorder="1">
      <alignment vertical="center"/>
    </xf>
    <xf numFmtId="0" fontId="4" fillId="9" borderId="13" xfId="0" applyFont="1" applyFill="1" applyBorder="1">
      <alignment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9" borderId="4" xfId="0" applyFont="1" applyFill="1" applyBorder="1">
      <alignment vertical="center"/>
    </xf>
    <xf numFmtId="0" fontId="4" fillId="9" borderId="0" xfId="0" applyFont="1" applyFill="1" applyBorder="1">
      <alignment vertical="center"/>
    </xf>
    <xf numFmtId="0" fontId="4" fillId="9" borderId="1" xfId="0" applyFont="1" applyFill="1" applyBorder="1">
      <alignment vertical="center"/>
    </xf>
    <xf numFmtId="0" fontId="4" fillId="0" borderId="8" xfId="0" applyFont="1" applyBorder="1" applyAlignment="1">
      <alignment horizontal="center" vertical="center"/>
    </xf>
    <xf numFmtId="0" fontId="4" fillId="4" borderId="19" xfId="0" applyFont="1" applyFill="1" applyBorder="1">
      <alignment vertical="center"/>
    </xf>
    <xf numFmtId="0" fontId="4" fillId="4" borderId="6" xfId="0" applyFont="1" applyFill="1" applyBorder="1">
      <alignment vertical="center"/>
    </xf>
    <xf numFmtId="0" fontId="4" fillId="4" borderId="3" xfId="0" applyFont="1" applyFill="1" applyBorder="1">
      <alignment vertical="center"/>
    </xf>
    <xf numFmtId="0" fontId="4" fillId="0" borderId="1" xfId="0" applyFont="1" applyBorder="1" applyAlignment="1">
      <alignment horizontal="center" vertical="center"/>
    </xf>
    <xf numFmtId="0" fontId="4" fillId="7" borderId="18" xfId="0" applyFont="1" applyFill="1" applyBorder="1">
      <alignment vertical="center"/>
    </xf>
    <xf numFmtId="0" fontId="6" fillId="7" borderId="18" xfId="0" applyFont="1" applyFill="1" applyBorder="1">
      <alignment vertical="center"/>
    </xf>
    <xf numFmtId="0" fontId="4" fillId="9" borderId="2" xfId="0" applyFont="1" applyFill="1" applyBorder="1" applyAlignment="1">
      <alignment vertical="center"/>
    </xf>
    <xf numFmtId="0" fontId="4" fillId="9" borderId="1" xfId="0" applyFont="1" applyFill="1" applyBorder="1" applyAlignment="1">
      <alignment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2" borderId="1" xfId="0" quotePrefix="1" applyFont="1" applyFill="1" applyBorder="1" applyAlignment="1" applyProtection="1">
      <alignment vertical="center" wrapText="1"/>
      <protection locked="0"/>
    </xf>
    <xf numFmtId="183" fontId="7" fillId="3" borderId="14" xfId="0" applyNumberFormat="1" applyFont="1" applyFill="1" applyBorder="1" applyAlignment="1">
      <alignment horizontal="center" vertical="center"/>
    </xf>
    <xf numFmtId="179" fontId="7" fillId="2" borderId="1" xfId="3" applyNumberFormat="1" applyFont="1" applyFill="1" applyBorder="1" applyProtection="1">
      <alignment vertical="center"/>
      <protection locked="0"/>
    </xf>
    <xf numFmtId="0" fontId="7" fillId="0" borderId="1" xfId="0" applyFont="1" applyFill="1" applyBorder="1" applyProtection="1">
      <alignment vertical="center"/>
      <protection locked="0"/>
    </xf>
    <xf numFmtId="0" fontId="4" fillId="10" borderId="16" xfId="0" applyFont="1" applyFill="1" applyBorder="1">
      <alignment vertical="center"/>
    </xf>
    <xf numFmtId="0" fontId="4" fillId="10" borderId="18" xfId="0" applyFont="1" applyFill="1" applyBorder="1">
      <alignment vertical="center"/>
    </xf>
    <xf numFmtId="0" fontId="4" fillId="10" borderId="17" xfId="0" applyFont="1" applyFill="1" applyBorder="1">
      <alignment vertical="center"/>
    </xf>
    <xf numFmtId="0" fontId="4" fillId="0" borderId="14" xfId="0" applyFont="1" applyFill="1" applyBorder="1" applyAlignment="1">
      <alignment horizontal="left" vertical="center"/>
    </xf>
    <xf numFmtId="0" fontId="4" fillId="0" borderId="14" xfId="0" applyFont="1" applyFill="1" applyBorder="1">
      <alignment vertical="center"/>
    </xf>
    <xf numFmtId="0" fontId="4" fillId="0" borderId="0" xfId="0" applyFont="1" applyAlignment="1" applyProtection="1">
      <alignment horizontal="right" vertical="center"/>
    </xf>
    <xf numFmtId="0" fontId="8" fillId="6" borderId="0" xfId="0" applyFont="1" applyFill="1" applyAlignment="1" applyProtection="1">
      <alignment vertical="center"/>
    </xf>
    <xf numFmtId="0" fontId="6" fillId="7" borderId="21" xfId="0" applyFont="1" applyFill="1" applyBorder="1">
      <alignment vertical="center"/>
    </xf>
    <xf numFmtId="0" fontId="4" fillId="7" borderId="22" xfId="0" applyFont="1" applyFill="1" applyBorder="1">
      <alignment vertical="center"/>
    </xf>
    <xf numFmtId="0" fontId="6" fillId="7" borderId="22" xfId="0" applyFont="1" applyFill="1" applyBorder="1">
      <alignment vertical="center"/>
    </xf>
    <xf numFmtId="0" fontId="6" fillId="7" borderId="22" xfId="0" applyFont="1" applyFill="1" applyBorder="1" applyAlignment="1">
      <alignment horizontal="center" vertical="center"/>
    </xf>
    <xf numFmtId="0" fontId="6" fillId="7" borderId="23" xfId="0" applyFont="1" applyFill="1" applyBorder="1" applyAlignment="1">
      <alignment horizontal="center" vertical="center" shrinkToFit="1"/>
    </xf>
    <xf numFmtId="0" fontId="4" fillId="7" borderId="24" xfId="0" applyFont="1" applyFill="1" applyBorder="1">
      <alignment vertical="center"/>
    </xf>
    <xf numFmtId="0" fontId="4" fillId="0" borderId="25" xfId="0" applyFont="1" applyFill="1" applyBorder="1" applyAlignment="1">
      <alignment horizontal="center" vertical="center"/>
    </xf>
    <xf numFmtId="0" fontId="6" fillId="7" borderId="26" xfId="0" applyFont="1" applyFill="1" applyBorder="1">
      <alignment vertical="center"/>
    </xf>
    <xf numFmtId="0" fontId="6" fillId="7" borderId="27" xfId="0" applyFont="1" applyFill="1" applyBorder="1" applyAlignment="1">
      <alignment horizontal="center" vertical="center"/>
    </xf>
    <xf numFmtId="0" fontId="4" fillId="7" borderId="28" xfId="0" applyFont="1" applyFill="1" applyBorder="1">
      <alignment vertical="center"/>
    </xf>
    <xf numFmtId="0" fontId="4" fillId="0" borderId="27" xfId="0" applyFont="1" applyBorder="1" applyAlignment="1">
      <alignment horizontal="center" vertical="center"/>
    </xf>
    <xf numFmtId="0" fontId="18" fillId="7" borderId="26" xfId="0" applyFont="1" applyFill="1" applyBorder="1">
      <alignment vertical="center"/>
    </xf>
    <xf numFmtId="0" fontId="4" fillId="0" borderId="25" xfId="0" applyFont="1" applyBorder="1" applyAlignment="1">
      <alignment horizontal="center" vertical="center"/>
    </xf>
    <xf numFmtId="0" fontId="7" fillId="0" borderId="25" xfId="0" applyFont="1" applyBorder="1" applyAlignment="1">
      <alignment horizontal="center" vertical="center"/>
    </xf>
    <xf numFmtId="0" fontId="4" fillId="7" borderId="29" xfId="0" applyFont="1" applyFill="1" applyBorder="1">
      <alignment vertical="center"/>
    </xf>
    <xf numFmtId="0" fontId="4" fillId="9" borderId="30" xfId="0" applyFont="1" applyFill="1" applyBorder="1">
      <alignment vertical="center"/>
    </xf>
    <xf numFmtId="0" fontId="4" fillId="4" borderId="31" xfId="0" applyFont="1" applyFill="1" applyBorder="1">
      <alignment vertical="center"/>
    </xf>
    <xf numFmtId="0" fontId="7" fillId="0" borderId="34" xfId="0" applyFont="1" applyBorder="1" applyAlignment="1">
      <alignment horizontal="center" vertical="center"/>
    </xf>
    <xf numFmtId="0" fontId="7" fillId="0" borderId="33" xfId="0" applyFont="1" applyBorder="1" applyAlignment="1">
      <alignment horizontal="center" vertical="center"/>
    </xf>
    <xf numFmtId="0" fontId="7" fillId="0" borderId="35" xfId="0" applyFont="1" applyBorder="1" applyAlignment="1">
      <alignment horizontal="center" vertical="center"/>
    </xf>
    <xf numFmtId="0" fontId="6" fillId="6" borderId="0" xfId="0" applyFont="1" applyFill="1" applyAlignment="1" applyProtection="1">
      <alignment vertical="center"/>
    </xf>
    <xf numFmtId="0" fontId="6" fillId="0" borderId="0" xfId="0" applyFont="1">
      <alignment vertical="center"/>
    </xf>
    <xf numFmtId="0" fontId="4" fillId="4" borderId="32" xfId="0" applyFont="1" applyFill="1" applyBorder="1">
      <alignment vertical="center"/>
    </xf>
    <xf numFmtId="0" fontId="4" fillId="4" borderId="33" xfId="0" applyFont="1" applyFill="1" applyBorder="1">
      <alignment vertical="center"/>
    </xf>
    <xf numFmtId="0" fontId="4" fillId="0" borderId="0" xfId="0" applyFont="1" applyFill="1" applyBorder="1" applyAlignment="1">
      <alignment horizontal="center" vertical="center"/>
    </xf>
    <xf numFmtId="0" fontId="4" fillId="0" borderId="0" xfId="0" applyFont="1" applyProtection="1">
      <alignment vertical="center"/>
    </xf>
    <xf numFmtId="0" fontId="4" fillId="0" borderId="0" xfId="0" applyFont="1" applyBorder="1" applyProtection="1">
      <alignment vertical="center"/>
    </xf>
    <xf numFmtId="38" fontId="4" fillId="0" borderId="0" xfId="3" applyFont="1" applyProtection="1">
      <alignment vertical="center"/>
    </xf>
    <xf numFmtId="0" fontId="25" fillId="0" borderId="0" xfId="0" applyFont="1" applyFill="1" applyBorder="1" applyProtection="1">
      <alignment vertical="center"/>
    </xf>
    <xf numFmtId="0" fontId="4" fillId="0" borderId="1" xfId="0" applyFont="1" applyFill="1" applyBorder="1" applyProtection="1">
      <alignment vertical="center"/>
    </xf>
    <xf numFmtId="0" fontId="7" fillId="0" borderId="20" xfId="0" applyFont="1" applyBorder="1" applyProtection="1">
      <alignment vertical="center"/>
      <protection locked="0"/>
    </xf>
    <xf numFmtId="182" fontId="7" fillId="0" borderId="20" xfId="3" applyNumberFormat="1" applyFont="1" applyBorder="1" applyProtection="1">
      <alignment vertical="center"/>
      <protection locked="0"/>
    </xf>
    <xf numFmtId="182" fontId="4" fillId="0" borderId="15" xfId="0" applyNumberFormat="1" applyFont="1" applyBorder="1">
      <alignment vertical="center"/>
    </xf>
    <xf numFmtId="182" fontId="7" fillId="0" borderId="7" xfId="0" applyNumberFormat="1" applyFont="1" applyFill="1" applyBorder="1">
      <alignment vertical="center"/>
    </xf>
    <xf numFmtId="182" fontId="7" fillId="0" borderId="15" xfId="0" applyNumberFormat="1" applyFont="1" applyBorder="1">
      <alignment vertical="center"/>
    </xf>
    <xf numFmtId="182" fontId="7" fillId="0" borderId="30" xfId="0" applyNumberFormat="1" applyFont="1" applyFill="1" applyBorder="1">
      <alignment vertical="center"/>
    </xf>
    <xf numFmtId="181" fontId="7" fillId="2" borderId="1" xfId="3" applyNumberFormat="1" applyFont="1" applyFill="1" applyBorder="1" applyAlignment="1" applyProtection="1">
      <alignment horizontal="right" vertical="center"/>
      <protection locked="0"/>
    </xf>
    <xf numFmtId="186" fontId="7" fillId="2" borderId="1" xfId="3" applyNumberFormat="1" applyFont="1" applyFill="1" applyBorder="1" applyAlignment="1" applyProtection="1">
      <alignment horizontal="right" vertical="center"/>
      <protection locked="0"/>
    </xf>
    <xf numFmtId="182" fontId="7" fillId="0" borderId="1" xfId="3" applyNumberFormat="1" applyFont="1" applyFill="1" applyBorder="1" applyProtection="1">
      <alignment vertical="center"/>
      <protection locked="0"/>
    </xf>
    <xf numFmtId="182" fontId="7" fillId="2" borderId="1" xfId="3" applyNumberFormat="1" applyFont="1" applyFill="1" applyBorder="1" applyProtection="1">
      <alignment vertical="center"/>
      <protection locked="0"/>
    </xf>
    <xf numFmtId="179" fontId="7" fillId="2" borderId="1" xfId="3" applyNumberFormat="1" applyFont="1" applyFill="1" applyBorder="1" applyAlignment="1" applyProtection="1">
      <alignment horizontal="right" vertical="center"/>
      <protection locked="0"/>
    </xf>
    <xf numFmtId="0" fontId="7" fillId="0" borderId="0" xfId="0" applyFont="1" applyAlignment="1" applyProtection="1">
      <alignment vertical="center" wrapText="1"/>
    </xf>
    <xf numFmtId="0" fontId="9" fillId="6" borderId="0" xfId="0" applyFont="1" applyFill="1" applyAlignment="1" applyProtection="1">
      <alignment vertical="center" wrapText="1"/>
    </xf>
    <xf numFmtId="0" fontId="6" fillId="6" borderId="0" xfId="0" applyFont="1" applyFill="1" applyAlignment="1" applyProtection="1">
      <alignment horizontal="right" vertical="center"/>
    </xf>
    <xf numFmtId="0" fontId="9" fillId="0" borderId="0" xfId="0" applyFont="1" applyFill="1" applyBorder="1" applyProtection="1">
      <alignment vertical="center"/>
    </xf>
    <xf numFmtId="0" fontId="7" fillId="0" borderId="0" xfId="0" applyFont="1" applyProtection="1">
      <alignment vertical="center"/>
    </xf>
    <xf numFmtId="0" fontId="18" fillId="7" borderId="1" xfId="0" applyFont="1" applyFill="1" applyBorder="1" applyAlignment="1" applyProtection="1">
      <alignment horizontal="center" vertical="center" wrapText="1"/>
    </xf>
    <xf numFmtId="0" fontId="4" fillId="0" borderId="0" xfId="0" applyFont="1" applyAlignment="1" applyProtection="1">
      <alignment vertical="center" wrapText="1"/>
    </xf>
    <xf numFmtId="176" fontId="7" fillId="4" borderId="1" xfId="0" quotePrefix="1" applyNumberFormat="1" applyFont="1" applyFill="1" applyBorder="1" applyAlignment="1" applyProtection="1">
      <alignment horizontal="center" vertical="center"/>
    </xf>
    <xf numFmtId="0" fontId="15" fillId="4" borderId="1" xfId="0" applyFont="1" applyFill="1" applyBorder="1" applyAlignment="1" applyProtection="1">
      <alignment horizontal="center" vertical="center"/>
    </xf>
    <xf numFmtId="0" fontId="7" fillId="4" borderId="1" xfId="0" applyFont="1" applyFill="1" applyBorder="1" applyAlignment="1" applyProtection="1">
      <alignment vertical="center" wrapText="1"/>
    </xf>
    <xf numFmtId="0" fontId="7" fillId="4" borderId="1" xfId="2" applyNumberFormat="1" applyFont="1" applyFill="1" applyBorder="1" applyAlignment="1" applyProtection="1">
      <alignment horizontal="center" vertical="center"/>
    </xf>
    <xf numFmtId="0" fontId="7" fillId="4" borderId="1" xfId="0" applyFont="1" applyFill="1" applyBorder="1" applyAlignment="1" applyProtection="1">
      <alignment horizontal="center" vertical="center"/>
    </xf>
    <xf numFmtId="0" fontId="17" fillId="0" borderId="0" xfId="0" applyFont="1" applyProtection="1">
      <alignment vertical="center"/>
    </xf>
    <xf numFmtId="0" fontId="7" fillId="0" borderId="0" xfId="0" applyFont="1" applyBorder="1" applyProtection="1">
      <alignment vertical="center"/>
    </xf>
    <xf numFmtId="0" fontId="7" fillId="4" borderId="1" xfId="0" applyFont="1" applyFill="1" applyBorder="1" applyAlignment="1" applyProtection="1">
      <alignment horizontal="center" vertical="center" wrapText="1"/>
    </xf>
    <xf numFmtId="0" fontId="7" fillId="4" borderId="1" xfId="0" applyFont="1" applyFill="1" applyBorder="1" applyAlignment="1" applyProtection="1">
      <alignment vertical="center"/>
    </xf>
    <xf numFmtId="0" fontId="18" fillId="7" borderId="1" xfId="0" applyFont="1" applyFill="1" applyBorder="1" applyAlignment="1" applyProtection="1">
      <alignment horizontal="center" vertical="center" wrapText="1"/>
    </xf>
    <xf numFmtId="0" fontId="7" fillId="4" borderId="1" xfId="0" applyFont="1" applyFill="1" applyBorder="1" applyAlignment="1" applyProtection="1">
      <alignment vertical="center" wrapText="1"/>
    </xf>
    <xf numFmtId="188" fontId="7" fillId="4" borderId="1" xfId="0" applyNumberFormat="1" applyFont="1" applyFill="1" applyBorder="1" applyAlignment="1" applyProtection="1">
      <alignment vertical="center" wrapText="1"/>
    </xf>
    <xf numFmtId="0" fontId="15" fillId="4" borderId="1" xfId="0" applyFont="1" applyFill="1" applyBorder="1" applyProtection="1">
      <alignment vertical="center"/>
    </xf>
    <xf numFmtId="0" fontId="7" fillId="4" borderId="1" xfId="0" quotePrefix="1" applyFont="1" applyFill="1" applyBorder="1" applyAlignment="1" applyProtection="1">
      <alignment horizontal="center" vertical="center" shrinkToFit="1"/>
    </xf>
    <xf numFmtId="0" fontId="7" fillId="4" borderId="1" xfId="0" quotePrefix="1" applyFont="1" applyFill="1" applyBorder="1" applyAlignment="1" applyProtection="1">
      <alignment horizontal="center" vertical="center" wrapText="1"/>
    </xf>
    <xf numFmtId="0" fontId="15" fillId="4" borderId="1" xfId="0" applyFont="1" applyFill="1" applyBorder="1" applyAlignment="1" applyProtection="1">
      <alignment horizontal="left" vertical="center"/>
    </xf>
    <xf numFmtId="0" fontId="7" fillId="4" borderId="1" xfId="0" quotePrefix="1" applyFont="1" applyFill="1" applyBorder="1" applyAlignment="1" applyProtection="1">
      <alignment vertical="center" wrapText="1"/>
    </xf>
    <xf numFmtId="0" fontId="7" fillId="4" borderId="1" xfId="0" applyFont="1" applyFill="1" applyBorder="1" applyAlignment="1" applyProtection="1">
      <alignment horizontal="left" vertical="center"/>
    </xf>
    <xf numFmtId="0" fontId="9" fillId="0" borderId="0" xfId="0" applyFont="1" applyProtection="1">
      <alignment vertical="center"/>
    </xf>
    <xf numFmtId="0" fontId="6" fillId="6" borderId="1" xfId="0" applyFont="1" applyFill="1" applyBorder="1" applyAlignment="1" applyProtection="1">
      <alignment horizontal="center" vertical="center"/>
    </xf>
    <xf numFmtId="0" fontId="7" fillId="4" borderId="3" xfId="0" applyFont="1" applyFill="1" applyBorder="1" applyProtection="1">
      <alignment vertical="center"/>
    </xf>
    <xf numFmtId="38" fontId="4" fillId="0" borderId="0" xfId="3" applyNumberFormat="1" applyFont="1" applyProtection="1">
      <alignment vertical="center"/>
    </xf>
    <xf numFmtId="38" fontId="17" fillId="0" borderId="0" xfId="0" applyNumberFormat="1" applyFont="1" applyProtection="1">
      <alignment vertical="center"/>
    </xf>
    <xf numFmtId="0" fontId="7" fillId="0" borderId="1" xfId="0" applyFont="1" applyFill="1" applyBorder="1" applyAlignment="1" applyProtection="1">
      <alignment horizontal="center" vertical="center" wrapText="1"/>
      <protection locked="0"/>
    </xf>
    <xf numFmtId="180" fontId="7" fillId="0" borderId="1" xfId="2" applyNumberFormat="1" applyFont="1" applyFill="1" applyBorder="1" applyProtection="1">
      <alignment vertical="center"/>
      <protection locked="0"/>
    </xf>
    <xf numFmtId="189" fontId="7" fillId="0" borderId="1" xfId="2" applyNumberFormat="1" applyFont="1" applyFill="1" applyBorder="1" applyProtection="1">
      <alignment vertical="center"/>
      <protection locked="0"/>
    </xf>
    <xf numFmtId="0" fontId="7" fillId="0" borderId="0" xfId="0" applyFont="1" applyAlignment="1" applyProtection="1">
      <alignment horizontal="right" vertical="center"/>
    </xf>
    <xf numFmtId="0" fontId="18" fillId="5" borderId="20" xfId="0" applyFont="1" applyFill="1" applyBorder="1" applyProtection="1">
      <alignment vertical="center"/>
    </xf>
    <xf numFmtId="0" fontId="18" fillId="5" borderId="20" xfId="0" applyFont="1" applyFill="1" applyBorder="1" applyAlignment="1" applyProtection="1">
      <alignment horizontal="center" vertical="top" wrapText="1"/>
    </xf>
    <xf numFmtId="0" fontId="19" fillId="5" borderId="20" xfId="0" applyFont="1" applyFill="1" applyBorder="1" applyAlignment="1" applyProtection="1">
      <alignment vertical="center" wrapText="1"/>
    </xf>
    <xf numFmtId="0" fontId="15" fillId="4" borderId="20" xfId="0" applyFont="1" applyFill="1" applyBorder="1" applyAlignment="1" applyProtection="1">
      <alignment vertical="center" wrapText="1"/>
    </xf>
    <xf numFmtId="0" fontId="15" fillId="4" borderId="20" xfId="0" applyFont="1" applyFill="1" applyBorder="1" applyAlignment="1" applyProtection="1">
      <alignment horizontal="center" vertical="center"/>
    </xf>
    <xf numFmtId="0" fontId="7" fillId="4" borderId="20" xfId="0" applyFont="1" applyFill="1" applyBorder="1" applyAlignment="1" applyProtection="1">
      <alignment horizontal="left" vertical="center"/>
    </xf>
    <xf numFmtId="0" fontId="7" fillId="4" borderId="20" xfId="0" applyFont="1" applyFill="1" applyBorder="1" applyAlignment="1" applyProtection="1">
      <alignment horizontal="center" vertical="center"/>
    </xf>
    <xf numFmtId="0" fontId="7" fillId="4" borderId="20" xfId="0" applyFont="1" applyFill="1" applyBorder="1" applyAlignment="1" applyProtection="1">
      <alignment vertical="center" wrapText="1"/>
    </xf>
    <xf numFmtId="0" fontId="7" fillId="4" borderId="20" xfId="0" applyFont="1" applyFill="1" applyBorder="1" applyAlignment="1" applyProtection="1">
      <alignment vertical="center"/>
    </xf>
    <xf numFmtId="0" fontId="7" fillId="4" borderId="20" xfId="0" applyFont="1" applyFill="1" applyBorder="1" applyAlignment="1" applyProtection="1">
      <alignment horizontal="left" vertical="center" wrapText="1"/>
    </xf>
    <xf numFmtId="0" fontId="7" fillId="4" borderId="20" xfId="0" quotePrefix="1" applyFont="1" applyFill="1" applyBorder="1" applyAlignment="1" applyProtection="1">
      <alignment vertical="center" wrapText="1"/>
    </xf>
    <xf numFmtId="0" fontId="19" fillId="5" borderId="20" xfId="0" applyFont="1" applyFill="1" applyBorder="1" applyAlignment="1" applyProtection="1">
      <alignment vertical="center" wrapText="1"/>
    </xf>
    <xf numFmtId="182" fontId="7" fillId="8" borderId="20" xfId="3" applyNumberFormat="1" applyFont="1" applyFill="1" applyBorder="1" applyProtection="1">
      <alignment vertical="center"/>
    </xf>
    <xf numFmtId="182" fontId="7" fillId="8" borderId="20" xfId="0" applyNumberFormat="1" applyFont="1" applyFill="1" applyBorder="1" applyProtection="1">
      <alignment vertical="center"/>
    </xf>
    <xf numFmtId="180" fontId="7" fillId="8" borderId="20" xfId="3" applyNumberFormat="1" applyFont="1" applyFill="1" applyBorder="1" applyProtection="1">
      <alignment vertical="center"/>
    </xf>
    <xf numFmtId="188" fontId="7" fillId="8" borderId="20" xfId="0" applyNumberFormat="1" applyFont="1" applyFill="1" applyBorder="1" applyProtection="1">
      <alignment vertical="center"/>
    </xf>
    <xf numFmtId="187" fontId="7" fillId="8" borderId="20" xfId="0" applyNumberFormat="1" applyFont="1" applyFill="1" applyBorder="1" applyProtection="1">
      <alignment vertical="center"/>
    </xf>
    <xf numFmtId="185" fontId="7" fillId="4" borderId="20" xfId="0" applyNumberFormat="1" applyFont="1" applyFill="1" applyBorder="1" applyProtection="1">
      <alignment vertical="center"/>
    </xf>
    <xf numFmtId="184" fontId="7" fillId="4" borderId="20" xfId="0" applyNumberFormat="1" applyFont="1" applyFill="1" applyBorder="1" applyProtection="1">
      <alignment vertical="center"/>
    </xf>
    <xf numFmtId="184" fontId="7" fillId="8" borderId="20" xfId="0" applyNumberFormat="1" applyFont="1" applyFill="1" applyBorder="1" applyProtection="1">
      <alignment vertical="center"/>
    </xf>
    <xf numFmtId="182" fontId="7" fillId="4" borderId="20" xfId="0" applyNumberFormat="1" applyFont="1" applyFill="1" applyBorder="1" applyAlignment="1" applyProtection="1">
      <alignment horizontal="right" vertical="center"/>
    </xf>
    <xf numFmtId="182" fontId="7" fillId="4" borderId="20" xfId="0" applyNumberFormat="1" applyFont="1" applyFill="1" applyBorder="1" applyProtection="1">
      <alignment vertical="center"/>
    </xf>
    <xf numFmtId="0" fontId="9" fillId="0" borderId="20" xfId="0" applyFont="1" applyBorder="1" applyAlignment="1" applyProtection="1">
      <alignment horizontal="right" vertical="center"/>
    </xf>
    <xf numFmtId="0" fontId="7" fillId="0" borderId="20" xfId="0" applyFont="1" applyBorder="1" applyAlignment="1" applyProtection="1">
      <alignment horizontal="right" vertical="center"/>
    </xf>
    <xf numFmtId="182" fontId="7" fillId="0" borderId="20" xfId="0" applyNumberFormat="1" applyFont="1" applyFill="1" applyBorder="1" applyProtection="1">
      <alignment vertical="center"/>
    </xf>
    <xf numFmtId="182" fontId="7" fillId="0" borderId="20" xfId="3" applyNumberFormat="1" applyFont="1" applyFill="1" applyBorder="1" applyProtection="1">
      <alignment vertical="center"/>
    </xf>
    <xf numFmtId="181" fontId="7" fillId="4" borderId="1" xfId="3" applyNumberFormat="1" applyFont="1" applyFill="1" applyBorder="1" applyAlignment="1" applyProtection="1">
      <alignment horizontal="right" vertical="center"/>
    </xf>
    <xf numFmtId="184" fontId="7" fillId="0" borderId="20" xfId="0" applyNumberFormat="1" applyFont="1" applyFill="1" applyBorder="1" applyProtection="1">
      <alignment vertical="center"/>
      <protection locked="0"/>
    </xf>
    <xf numFmtId="0" fontId="0" fillId="0" borderId="0" xfId="0" applyProtection="1">
      <alignment vertical="center"/>
    </xf>
    <xf numFmtId="0" fontId="17" fillId="0" borderId="0" xfId="0" applyFont="1" applyAlignment="1" applyProtection="1">
      <alignment horizontal="right" vertical="center"/>
    </xf>
    <xf numFmtId="0" fontId="6" fillId="5" borderId="14" xfId="0" applyFont="1" applyFill="1" applyBorder="1" applyAlignment="1" applyProtection="1">
      <alignment horizontal="center" vertical="center" wrapText="1"/>
    </xf>
    <xf numFmtId="0" fontId="7" fillId="0" borderId="14" xfId="0" applyFont="1" applyFill="1" applyBorder="1" applyAlignment="1" applyProtection="1">
      <alignment vertical="center" wrapText="1"/>
      <protection locked="0"/>
    </xf>
    <xf numFmtId="0" fontId="25" fillId="0" borderId="0" xfId="0" applyFont="1" applyFill="1" applyBorder="1">
      <alignment vertical="center"/>
    </xf>
    <xf numFmtId="0" fontId="25" fillId="0" borderId="0" xfId="0" applyFont="1" applyProtection="1">
      <alignment vertical="center"/>
    </xf>
    <xf numFmtId="0" fontId="6" fillId="5" borderId="1" xfId="0" applyFont="1" applyFill="1" applyBorder="1" applyAlignment="1">
      <alignment horizontal="center" vertical="center" wrapText="1"/>
    </xf>
    <xf numFmtId="0" fontId="6" fillId="5" borderId="1" xfId="0" applyFont="1" applyFill="1" applyBorder="1" applyAlignment="1" applyProtection="1">
      <alignment horizontal="center" vertical="center" wrapText="1"/>
    </xf>
    <xf numFmtId="0" fontId="4" fillId="0" borderId="1" xfId="0" applyFont="1" applyBorder="1" applyAlignment="1" applyProtection="1">
      <alignment vertical="center" wrapText="1"/>
      <protection locked="0"/>
    </xf>
    <xf numFmtId="0" fontId="4" fillId="0" borderId="0" xfId="0" applyFont="1" applyFill="1" applyBorder="1" applyAlignment="1" applyProtection="1">
      <alignment vertical="center" wrapText="1"/>
    </xf>
    <xf numFmtId="180" fontId="7" fillId="4" borderId="1" xfId="2" applyNumberFormat="1" applyFont="1" applyFill="1" applyBorder="1" applyProtection="1">
      <alignment vertical="center"/>
    </xf>
    <xf numFmtId="189" fontId="7" fillId="4" borderId="1" xfId="2" applyNumberFormat="1" applyFont="1" applyFill="1" applyBorder="1" applyProtection="1">
      <alignment vertical="center"/>
    </xf>
    <xf numFmtId="186" fontId="7" fillId="4" borderId="1" xfId="3" applyNumberFormat="1" applyFont="1" applyFill="1" applyBorder="1" applyAlignment="1" applyProtection="1">
      <alignment horizontal="right" vertical="center"/>
    </xf>
    <xf numFmtId="179" fontId="7" fillId="4" borderId="1" xfId="3" applyNumberFormat="1" applyFont="1" applyFill="1" applyBorder="1" applyAlignment="1" applyProtection="1">
      <alignment horizontal="right" vertical="center"/>
    </xf>
    <xf numFmtId="180" fontId="7" fillId="4" borderId="1" xfId="3" applyNumberFormat="1" applyFont="1" applyFill="1" applyBorder="1" applyAlignment="1" applyProtection="1">
      <alignment horizontal="right" vertical="center"/>
    </xf>
    <xf numFmtId="0" fontId="6" fillId="6" borderId="9" xfId="0" applyFont="1" applyFill="1" applyBorder="1" applyAlignment="1" applyProtection="1">
      <alignment horizontal="center" vertical="center"/>
    </xf>
    <xf numFmtId="0" fontId="6" fillId="6" borderId="10" xfId="0" applyFont="1" applyFill="1" applyBorder="1" applyAlignment="1" applyProtection="1">
      <alignment horizontal="center" vertical="center"/>
    </xf>
    <xf numFmtId="179" fontId="7" fillId="2" borderId="11" xfId="2" applyNumberFormat="1" applyFont="1" applyFill="1" applyBorder="1" applyAlignment="1" applyProtection="1">
      <alignment horizontal="right" vertical="center"/>
    </xf>
    <xf numFmtId="179" fontId="7" fillId="2" borderId="12" xfId="2" applyNumberFormat="1" applyFont="1" applyFill="1" applyBorder="1" applyAlignment="1" applyProtection="1">
      <alignment horizontal="right" vertical="center"/>
    </xf>
    <xf numFmtId="0" fontId="4" fillId="0" borderId="8" xfId="0" applyFont="1" applyFill="1" applyBorder="1" applyAlignment="1" applyProtection="1">
      <alignment vertical="center" wrapText="1"/>
    </xf>
    <xf numFmtId="0" fontId="4" fillId="0" borderId="6" xfId="0" applyFont="1" applyFill="1" applyBorder="1" applyAlignment="1" applyProtection="1">
      <alignment vertical="center" wrapText="1"/>
    </xf>
    <xf numFmtId="0" fontId="4" fillId="0" borderId="3" xfId="0" applyFont="1" applyFill="1" applyBorder="1" applyAlignment="1" applyProtection="1">
      <alignment vertical="center" wrapText="1"/>
    </xf>
    <xf numFmtId="0" fontId="7" fillId="0" borderId="1" xfId="0" applyFont="1" applyBorder="1" applyAlignment="1" applyProtection="1">
      <alignment horizontal="center" vertical="center" wrapText="1"/>
      <protection locked="0"/>
    </xf>
    <xf numFmtId="0" fontId="7" fillId="4"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protection locked="0"/>
    </xf>
    <xf numFmtId="0" fontId="7" fillId="4" borderId="1" xfId="0" applyFont="1" applyFill="1" applyBorder="1" applyAlignment="1" applyProtection="1">
      <alignment vertical="center" wrapText="1"/>
    </xf>
    <xf numFmtId="0" fontId="7" fillId="0" borderId="1" xfId="0" applyFont="1" applyBorder="1" applyAlignment="1" applyProtection="1">
      <alignment horizontal="left" vertical="center" wrapText="1"/>
      <protection locked="0"/>
    </xf>
    <xf numFmtId="0" fontId="18" fillId="7"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protection locked="0"/>
    </xf>
    <xf numFmtId="0" fontId="18" fillId="5" borderId="20" xfId="0" applyFont="1" applyFill="1" applyBorder="1" applyAlignment="1" applyProtection="1">
      <alignment horizontal="center" vertical="top" wrapText="1"/>
    </xf>
    <xf numFmtId="0" fontId="19" fillId="5" borderId="20" xfId="0" applyFont="1" applyFill="1" applyBorder="1" applyAlignment="1" applyProtection="1">
      <alignment vertical="center" wrapText="1"/>
    </xf>
    <xf numFmtId="0" fontId="8" fillId="6" borderId="0" xfId="0" applyFont="1" applyFill="1" applyAlignment="1">
      <alignment vertical="center"/>
    </xf>
    <xf numFmtId="0" fontId="8" fillId="6" borderId="0" xfId="0" applyFont="1" applyFill="1" applyAlignment="1" applyProtection="1">
      <alignment horizontal="left" vertical="center"/>
    </xf>
    <xf numFmtId="0" fontId="6" fillId="6" borderId="19" xfId="0" applyFont="1" applyFill="1" applyBorder="1" applyAlignment="1" applyProtection="1">
      <alignment horizontal="center" vertical="center"/>
    </xf>
    <xf numFmtId="0" fontId="6" fillId="6" borderId="36" xfId="0" applyFont="1" applyFill="1" applyBorder="1" applyAlignment="1" applyProtection="1">
      <alignment horizontal="center" vertical="center"/>
    </xf>
    <xf numFmtId="179" fontId="7" fillId="2" borderId="11" xfId="2" applyNumberFormat="1" applyFont="1" applyFill="1" applyBorder="1" applyAlignment="1" applyProtection="1">
      <alignment vertical="center"/>
    </xf>
    <xf numFmtId="179" fontId="7" fillId="2" borderId="12" xfId="2" applyNumberFormat="1" applyFont="1" applyFill="1" applyBorder="1" applyAlignment="1" applyProtection="1">
      <alignment vertical="center"/>
    </xf>
    <xf numFmtId="0" fontId="6" fillId="5"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7" fillId="4" borderId="8" xfId="0" applyFont="1" applyFill="1" applyBorder="1" applyAlignment="1" applyProtection="1">
      <alignment vertical="center"/>
    </xf>
    <xf numFmtId="0" fontId="7" fillId="4" borderId="3" xfId="0" applyFont="1" applyFill="1" applyBorder="1" applyAlignment="1" applyProtection="1">
      <alignment vertical="center"/>
    </xf>
    <xf numFmtId="0" fontId="18" fillId="7" borderId="8" xfId="0" applyFont="1" applyFill="1" applyBorder="1" applyAlignment="1" applyProtection="1">
      <alignment horizontal="center" vertical="center" wrapText="1"/>
    </xf>
    <xf numFmtId="0" fontId="18" fillId="7" borderId="3" xfId="0" applyFont="1" applyFill="1" applyBorder="1" applyAlignment="1" applyProtection="1">
      <alignment horizontal="center" vertical="center" wrapText="1"/>
    </xf>
    <xf numFmtId="0" fontId="15" fillId="4" borderId="8" xfId="0" applyFont="1" applyFill="1" applyBorder="1" applyAlignment="1" applyProtection="1">
      <alignment vertical="center"/>
    </xf>
    <xf numFmtId="0" fontId="15" fillId="4" borderId="3" xfId="0" applyFont="1" applyFill="1" applyBorder="1" applyAlignment="1" applyProtection="1">
      <alignment vertical="center"/>
    </xf>
    <xf numFmtId="0" fontId="7" fillId="4" borderId="1" xfId="0" applyFont="1" applyFill="1" applyBorder="1" applyAlignment="1" applyProtection="1">
      <alignment horizontal="center" vertical="center" wrapText="1"/>
    </xf>
  </cellXfs>
  <cellStyles count="5">
    <cellStyle name="40% - アクセント 6 2" xfId="4"/>
    <cellStyle name="Normal_MRV spreadsheet" xfId="1"/>
    <cellStyle name="桁区切り" xfId="2" builtinId="6"/>
    <cellStyle name="桁区切り 2" xfId="3"/>
    <cellStyle name="標準" xfId="0" builtinId="0"/>
  </cellStyles>
  <dxfs count="0"/>
  <tableStyles count="0" defaultTableStyle="TableStyleMedium9" defaultPivotStyle="PivotStyleLight16"/>
  <colors>
    <mruColors>
      <color rgb="FF808080"/>
      <color rgb="FFCC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47"/>
  <sheetViews>
    <sheetView tabSelected="1" view="pageBreakPreview" zoomScale="80" zoomScaleNormal="60" zoomScaleSheetLayoutView="80" zoomScalePageLayoutView="60" workbookViewId="0"/>
  </sheetViews>
  <sheetFormatPr defaultColWidth="9" defaultRowHeight="14.25" x14ac:dyDescent="0.15"/>
  <cols>
    <col min="1" max="1" width="2.625" style="73" customWidth="1"/>
    <col min="2" max="2" width="11.625" style="73" customWidth="1"/>
    <col min="3" max="3" width="12.375" style="73" customWidth="1"/>
    <col min="4" max="4" width="26.625" style="73" customWidth="1"/>
    <col min="5" max="6" width="10.625" style="73" customWidth="1"/>
    <col min="7" max="7" width="11.625" style="73" customWidth="1"/>
    <col min="8" max="8" width="11.5" style="73" customWidth="1"/>
    <col min="9" max="9" width="60.625" style="89" customWidth="1"/>
    <col min="10" max="10" width="12.625" style="73" customWidth="1"/>
    <col min="11" max="11" width="11.5" style="73" customWidth="1"/>
    <col min="12" max="16384" width="9" style="73"/>
  </cols>
  <sheetData>
    <row r="1" spans="1:11" ht="18" customHeight="1" x14ac:dyDescent="0.15">
      <c r="K1" s="46" t="s">
        <v>144</v>
      </c>
    </row>
    <row r="2" spans="1:11" ht="18" customHeight="1" x14ac:dyDescent="0.15">
      <c r="K2" s="46" t="s">
        <v>145</v>
      </c>
    </row>
    <row r="3" spans="1:11" ht="27.75" customHeight="1" x14ac:dyDescent="0.15">
      <c r="A3" s="47" t="s">
        <v>146</v>
      </c>
      <c r="B3" s="68"/>
      <c r="C3" s="68"/>
      <c r="D3" s="68"/>
      <c r="E3" s="68"/>
      <c r="F3" s="68"/>
      <c r="G3" s="68"/>
      <c r="H3" s="68"/>
      <c r="I3" s="90"/>
      <c r="J3" s="68"/>
      <c r="K3" s="91"/>
    </row>
    <row r="5" spans="1:11" ht="18.75" customHeight="1" x14ac:dyDescent="0.15">
      <c r="A5" s="92" t="s">
        <v>152</v>
      </c>
      <c r="B5" s="92"/>
      <c r="C5" s="93"/>
      <c r="D5" s="93"/>
      <c r="E5" s="93"/>
      <c r="F5" s="93"/>
      <c r="G5" s="93"/>
      <c r="H5" s="93"/>
      <c r="J5" s="93"/>
      <c r="K5" s="93"/>
    </row>
    <row r="6" spans="1:11" ht="18.75" customHeight="1" x14ac:dyDescent="0.15">
      <c r="A6" s="92"/>
      <c r="B6" s="94" t="s">
        <v>2</v>
      </c>
      <c r="C6" s="94" t="s">
        <v>3</v>
      </c>
      <c r="D6" s="94" t="s">
        <v>4</v>
      </c>
      <c r="E6" s="94" t="s">
        <v>5</v>
      </c>
      <c r="F6" s="94" t="s">
        <v>6</v>
      </c>
      <c r="G6" s="94" t="s">
        <v>7</v>
      </c>
      <c r="H6" s="94" t="s">
        <v>8</v>
      </c>
      <c r="I6" s="94" t="s">
        <v>24</v>
      </c>
      <c r="J6" s="94" t="s">
        <v>9</v>
      </c>
      <c r="K6" s="94" t="s">
        <v>10</v>
      </c>
    </row>
    <row r="7" spans="1:11" s="95" customFormat="1" ht="39" customHeight="1" x14ac:dyDescent="0.15">
      <c r="A7" s="89"/>
      <c r="B7" s="94" t="s">
        <v>11</v>
      </c>
      <c r="C7" s="94" t="s">
        <v>12</v>
      </c>
      <c r="D7" s="94" t="s">
        <v>13</v>
      </c>
      <c r="E7" s="94" t="s">
        <v>14</v>
      </c>
      <c r="F7" s="94" t="s">
        <v>0</v>
      </c>
      <c r="G7" s="94" t="s">
        <v>15</v>
      </c>
      <c r="H7" s="94" t="s">
        <v>16</v>
      </c>
      <c r="I7" s="94" t="s">
        <v>25</v>
      </c>
      <c r="J7" s="94" t="s">
        <v>17</v>
      </c>
      <c r="K7" s="94" t="s">
        <v>18</v>
      </c>
    </row>
    <row r="8" spans="1:11" ht="127.5" customHeight="1" x14ac:dyDescent="0.15">
      <c r="A8" s="93"/>
      <c r="B8" s="96" t="s">
        <v>20</v>
      </c>
      <c r="C8" s="97" t="s">
        <v>93</v>
      </c>
      <c r="D8" s="98" t="s">
        <v>111</v>
      </c>
      <c r="E8" s="99" t="s">
        <v>70</v>
      </c>
      <c r="F8" s="100" t="s">
        <v>239</v>
      </c>
      <c r="G8" s="119" t="s">
        <v>19</v>
      </c>
      <c r="H8" s="119" t="s">
        <v>28</v>
      </c>
      <c r="I8" s="37" t="s">
        <v>117</v>
      </c>
      <c r="J8" s="3" t="s">
        <v>100</v>
      </c>
      <c r="K8" s="3" t="s">
        <v>148</v>
      </c>
    </row>
    <row r="9" spans="1:11" ht="127.5" customHeight="1" x14ac:dyDescent="0.15">
      <c r="A9" s="93"/>
      <c r="B9" s="96" t="s">
        <v>67</v>
      </c>
      <c r="C9" s="97" t="s">
        <v>94</v>
      </c>
      <c r="D9" s="98" t="s">
        <v>110</v>
      </c>
      <c r="E9" s="99" t="s">
        <v>70</v>
      </c>
      <c r="F9" s="100" t="s">
        <v>244</v>
      </c>
      <c r="G9" s="119" t="s">
        <v>27</v>
      </c>
      <c r="H9" s="119" t="s">
        <v>28</v>
      </c>
      <c r="I9" s="37" t="s">
        <v>117</v>
      </c>
      <c r="J9" s="3" t="s">
        <v>115</v>
      </c>
      <c r="K9" s="3" t="s">
        <v>148</v>
      </c>
    </row>
    <row r="10" spans="1:11" s="101" customFormat="1" ht="127.5" customHeight="1" x14ac:dyDescent="0.15">
      <c r="A10" s="93"/>
      <c r="B10" s="96" t="s">
        <v>62</v>
      </c>
      <c r="C10" s="97" t="s">
        <v>95</v>
      </c>
      <c r="D10" s="98" t="s">
        <v>112</v>
      </c>
      <c r="E10" s="99" t="s">
        <v>70</v>
      </c>
      <c r="F10" s="100" t="s">
        <v>240</v>
      </c>
      <c r="G10" s="119" t="s">
        <v>27</v>
      </c>
      <c r="H10" s="119" t="s">
        <v>28</v>
      </c>
      <c r="I10" s="37" t="s">
        <v>117</v>
      </c>
      <c r="J10" s="3" t="s">
        <v>115</v>
      </c>
      <c r="K10" s="3" t="s">
        <v>149</v>
      </c>
    </row>
    <row r="11" spans="1:11" ht="127.5" customHeight="1" x14ac:dyDescent="0.15">
      <c r="A11" s="102"/>
      <c r="B11" s="96" t="s">
        <v>38</v>
      </c>
      <c r="C11" s="97" t="s">
        <v>127</v>
      </c>
      <c r="D11" s="98" t="s">
        <v>128</v>
      </c>
      <c r="E11" s="99" t="s">
        <v>70</v>
      </c>
      <c r="F11" s="100" t="s">
        <v>21</v>
      </c>
      <c r="G11" s="119" t="s">
        <v>19</v>
      </c>
      <c r="H11" s="119" t="s">
        <v>29</v>
      </c>
      <c r="I11" s="37" t="s">
        <v>117</v>
      </c>
      <c r="J11" s="3" t="s">
        <v>100</v>
      </c>
      <c r="K11" s="3" t="s">
        <v>148</v>
      </c>
    </row>
    <row r="12" spans="1:11" s="101" customFormat="1" ht="127.5" customHeight="1" x14ac:dyDescent="0.15">
      <c r="A12" s="93"/>
      <c r="B12" s="96" t="s">
        <v>68</v>
      </c>
      <c r="C12" s="97" t="s">
        <v>129</v>
      </c>
      <c r="D12" s="98" t="s">
        <v>130</v>
      </c>
      <c r="E12" s="99" t="s">
        <v>70</v>
      </c>
      <c r="F12" s="100" t="s">
        <v>21</v>
      </c>
      <c r="G12" s="119" t="s">
        <v>27</v>
      </c>
      <c r="H12" s="119" t="s">
        <v>28</v>
      </c>
      <c r="I12" s="37" t="s">
        <v>117</v>
      </c>
      <c r="J12" s="3" t="s">
        <v>100</v>
      </c>
      <c r="K12" s="3" t="s">
        <v>148</v>
      </c>
    </row>
    <row r="13" spans="1:11" s="101" customFormat="1" ht="127.5" customHeight="1" x14ac:dyDescent="0.15">
      <c r="A13" s="93"/>
      <c r="B13" s="96" t="s">
        <v>69</v>
      </c>
      <c r="C13" s="100" t="s">
        <v>131</v>
      </c>
      <c r="D13" s="98" t="s">
        <v>132</v>
      </c>
      <c r="E13" s="99" t="s">
        <v>70</v>
      </c>
      <c r="F13" s="100" t="s">
        <v>114</v>
      </c>
      <c r="G13" s="119" t="s">
        <v>27</v>
      </c>
      <c r="H13" s="119" t="s">
        <v>28</v>
      </c>
      <c r="I13" s="37" t="s">
        <v>117</v>
      </c>
      <c r="J13" s="3" t="s">
        <v>100</v>
      </c>
      <c r="K13" s="3" t="s">
        <v>148</v>
      </c>
    </row>
    <row r="14" spans="1:11" s="101" customFormat="1" ht="200.25" customHeight="1" x14ac:dyDescent="0.15">
      <c r="A14" s="93"/>
      <c r="B14" s="96" t="s">
        <v>34</v>
      </c>
      <c r="C14" s="103" t="s">
        <v>133</v>
      </c>
      <c r="D14" s="98" t="s">
        <v>134</v>
      </c>
      <c r="E14" s="87"/>
      <c r="F14" s="100" t="s">
        <v>26</v>
      </c>
      <c r="G14" s="2" t="s">
        <v>36</v>
      </c>
      <c r="H14" s="2" t="s">
        <v>37</v>
      </c>
      <c r="I14" s="3" t="s">
        <v>99</v>
      </c>
      <c r="J14" s="3" t="s">
        <v>100</v>
      </c>
      <c r="K14" s="3"/>
    </row>
    <row r="15" spans="1:11" s="101" customFormat="1" ht="127.5" customHeight="1" x14ac:dyDescent="0.15">
      <c r="A15" s="93"/>
      <c r="B15" s="96" t="s">
        <v>35</v>
      </c>
      <c r="C15" s="103" t="s">
        <v>135</v>
      </c>
      <c r="D15" s="98" t="s">
        <v>136</v>
      </c>
      <c r="E15" s="39"/>
      <c r="F15" s="100" t="s">
        <v>81</v>
      </c>
      <c r="G15" s="2" t="s">
        <v>80</v>
      </c>
      <c r="H15" s="2" t="s">
        <v>82</v>
      </c>
      <c r="I15" s="37" t="s">
        <v>117</v>
      </c>
      <c r="J15" s="3" t="s">
        <v>100</v>
      </c>
      <c r="K15" s="40"/>
    </row>
    <row r="16" spans="1:11" s="101" customFormat="1" ht="57.75" customHeight="1" x14ac:dyDescent="0.15">
      <c r="A16" s="93"/>
      <c r="B16" s="96" t="s">
        <v>66</v>
      </c>
      <c r="C16" s="103" t="s">
        <v>137</v>
      </c>
      <c r="D16" s="98" t="s">
        <v>138</v>
      </c>
      <c r="E16" s="1"/>
      <c r="F16" s="98" t="s">
        <v>150</v>
      </c>
      <c r="G16" s="2" t="s">
        <v>63</v>
      </c>
      <c r="H16" s="2" t="s">
        <v>64</v>
      </c>
      <c r="I16" s="3" t="s">
        <v>101</v>
      </c>
      <c r="J16" s="3" t="s">
        <v>41</v>
      </c>
      <c r="K16" s="3"/>
    </row>
    <row r="17" spans="1:11" ht="127.5" customHeight="1" x14ac:dyDescent="0.15">
      <c r="A17" s="93"/>
      <c r="B17" s="96" t="s">
        <v>83</v>
      </c>
      <c r="C17" s="103" t="s">
        <v>139</v>
      </c>
      <c r="D17" s="98" t="s">
        <v>126</v>
      </c>
      <c r="E17" s="86"/>
      <c r="F17" s="104" t="s">
        <v>39</v>
      </c>
      <c r="G17" s="2" t="s">
        <v>40</v>
      </c>
      <c r="H17" s="2" t="s">
        <v>29</v>
      </c>
      <c r="I17" s="37" t="s">
        <v>117</v>
      </c>
      <c r="J17" s="3" t="s">
        <v>100</v>
      </c>
      <c r="K17" s="2"/>
    </row>
    <row r="18" spans="1:11" ht="8.25" customHeight="1" x14ac:dyDescent="0.15">
      <c r="I18" s="73"/>
    </row>
    <row r="19" spans="1:11" ht="20.100000000000001" customHeight="1" x14ac:dyDescent="0.15">
      <c r="A19" s="92" t="s">
        <v>153</v>
      </c>
      <c r="B19" s="93"/>
      <c r="C19" s="93"/>
      <c r="D19" s="93"/>
      <c r="E19" s="93"/>
      <c r="F19" s="93"/>
      <c r="G19" s="93"/>
      <c r="H19" s="93"/>
      <c r="J19" s="93"/>
      <c r="K19" s="93"/>
    </row>
    <row r="20" spans="1:11" ht="20.100000000000001" customHeight="1" x14ac:dyDescent="0.15">
      <c r="A20" s="93"/>
      <c r="B20" s="94" t="s">
        <v>2</v>
      </c>
      <c r="C20" s="178" t="s">
        <v>3</v>
      </c>
      <c r="D20" s="178"/>
      <c r="E20" s="94" t="s">
        <v>4</v>
      </c>
      <c r="F20" s="94" t="s">
        <v>5</v>
      </c>
      <c r="G20" s="178" t="s">
        <v>6</v>
      </c>
      <c r="H20" s="178"/>
      <c r="I20" s="178"/>
      <c r="J20" s="178" t="s">
        <v>7</v>
      </c>
      <c r="K20" s="178"/>
    </row>
    <row r="21" spans="1:11" ht="39" customHeight="1" x14ac:dyDescent="0.15">
      <c r="A21" s="93"/>
      <c r="B21" s="94" t="s">
        <v>12</v>
      </c>
      <c r="C21" s="178" t="s">
        <v>13</v>
      </c>
      <c r="D21" s="178"/>
      <c r="E21" s="94" t="s">
        <v>14</v>
      </c>
      <c r="F21" s="94" t="s">
        <v>0</v>
      </c>
      <c r="G21" s="178" t="s">
        <v>16</v>
      </c>
      <c r="H21" s="178"/>
      <c r="I21" s="178"/>
      <c r="J21" s="178" t="s">
        <v>18</v>
      </c>
      <c r="K21" s="178"/>
    </row>
    <row r="22" spans="1:11" ht="64.5" customHeight="1" x14ac:dyDescent="0.15">
      <c r="A22" s="93"/>
      <c r="B22" s="104" t="s">
        <v>42</v>
      </c>
      <c r="C22" s="176" t="s">
        <v>96</v>
      </c>
      <c r="D22" s="176"/>
      <c r="E22" s="4"/>
      <c r="F22" s="98" t="s">
        <v>43</v>
      </c>
      <c r="G22" s="177" t="s">
        <v>143</v>
      </c>
      <c r="H22" s="177"/>
      <c r="I22" s="177"/>
      <c r="J22" s="173"/>
      <c r="K22" s="173"/>
    </row>
    <row r="23" spans="1:11" ht="64.5" customHeight="1" x14ac:dyDescent="0.15">
      <c r="A23" s="93"/>
      <c r="B23" s="104" t="s">
        <v>42</v>
      </c>
      <c r="C23" s="176" t="s">
        <v>49</v>
      </c>
      <c r="D23" s="176"/>
      <c r="E23" s="107">
        <f>IF(ISERROR(3.6*(100/E31)*E33),0,3.6*(100/E31)*E33)</f>
        <v>0</v>
      </c>
      <c r="F23" s="98" t="s">
        <v>43</v>
      </c>
      <c r="G23" s="177" t="s">
        <v>124</v>
      </c>
      <c r="H23" s="177"/>
      <c r="I23" s="177"/>
      <c r="J23" s="177" t="s">
        <v>44</v>
      </c>
      <c r="K23" s="177"/>
    </row>
    <row r="24" spans="1:11" ht="64.5" customHeight="1" x14ac:dyDescent="0.15">
      <c r="A24" s="93"/>
      <c r="B24" s="104" t="s">
        <v>42</v>
      </c>
      <c r="C24" s="176" t="s">
        <v>90</v>
      </c>
      <c r="D24" s="176"/>
      <c r="E24" s="107">
        <f>IF(ISERROR(E16*E32*E33/E11),0,E16*E32*E33/E11)</f>
        <v>0</v>
      </c>
      <c r="F24" s="98" t="s">
        <v>43</v>
      </c>
      <c r="G24" s="177" t="s">
        <v>45</v>
      </c>
      <c r="H24" s="177"/>
      <c r="I24" s="177"/>
      <c r="J24" s="177" t="s">
        <v>44</v>
      </c>
      <c r="K24" s="177"/>
    </row>
    <row r="25" spans="1:11" ht="124.5" customHeight="1" x14ac:dyDescent="0.15">
      <c r="A25" s="93"/>
      <c r="B25" s="104" t="s">
        <v>42</v>
      </c>
      <c r="C25" s="176" t="s">
        <v>91</v>
      </c>
      <c r="D25" s="176"/>
      <c r="E25" s="4"/>
      <c r="F25" s="98" t="s">
        <v>43</v>
      </c>
      <c r="G25" s="175" t="s">
        <v>46</v>
      </c>
      <c r="H25" s="175"/>
      <c r="I25" s="175"/>
      <c r="J25" s="177"/>
      <c r="K25" s="177"/>
    </row>
    <row r="26" spans="1:11" ht="36" customHeight="1" x14ac:dyDescent="0.15">
      <c r="A26" s="93"/>
      <c r="B26" s="108" t="s">
        <v>207</v>
      </c>
      <c r="C26" s="176" t="s">
        <v>47</v>
      </c>
      <c r="D26" s="176"/>
      <c r="E26" s="149">
        <f>'MPS(calc_process) '!F17</f>
        <v>0.92</v>
      </c>
      <c r="F26" s="109" t="s">
        <v>22</v>
      </c>
      <c r="G26" s="177" t="s">
        <v>92</v>
      </c>
      <c r="H26" s="177"/>
      <c r="I26" s="177"/>
      <c r="J26" s="179"/>
      <c r="K26" s="179"/>
    </row>
    <row r="27" spans="1:11" ht="36" customHeight="1" x14ac:dyDescent="0.15">
      <c r="A27" s="93"/>
      <c r="B27" s="108" t="s">
        <v>103</v>
      </c>
      <c r="C27" s="174" t="s">
        <v>140</v>
      </c>
      <c r="D27" s="174"/>
      <c r="E27" s="120"/>
      <c r="F27" s="110" t="s">
        <v>243</v>
      </c>
      <c r="G27" s="175"/>
      <c r="H27" s="175"/>
      <c r="I27" s="175"/>
      <c r="J27" s="179"/>
      <c r="K27" s="179"/>
    </row>
    <row r="28" spans="1:11" ht="21" customHeight="1" x14ac:dyDescent="0.15">
      <c r="A28" s="93"/>
      <c r="B28" s="108" t="s">
        <v>30</v>
      </c>
      <c r="C28" s="174" t="s">
        <v>88</v>
      </c>
      <c r="D28" s="174"/>
      <c r="E28" s="121"/>
      <c r="F28" s="110" t="s">
        <v>120</v>
      </c>
      <c r="G28" s="179"/>
      <c r="H28" s="179"/>
      <c r="I28" s="179"/>
      <c r="J28" s="179"/>
      <c r="K28" s="179"/>
    </row>
    <row r="29" spans="1:11" ht="90" customHeight="1" x14ac:dyDescent="0.15">
      <c r="A29" s="93"/>
      <c r="B29" s="111" t="s">
        <v>105</v>
      </c>
      <c r="C29" s="176" t="s">
        <v>141</v>
      </c>
      <c r="D29" s="176"/>
      <c r="E29" s="84"/>
      <c r="F29" s="112" t="s">
        <v>118</v>
      </c>
      <c r="G29" s="175" t="s">
        <v>116</v>
      </c>
      <c r="H29" s="175"/>
      <c r="I29" s="175"/>
      <c r="J29" s="179"/>
      <c r="K29" s="179"/>
    </row>
    <row r="30" spans="1:11" ht="90" customHeight="1" x14ac:dyDescent="0.15">
      <c r="A30" s="93"/>
      <c r="B30" s="111" t="s">
        <v>102</v>
      </c>
      <c r="C30" s="176" t="s">
        <v>142</v>
      </c>
      <c r="D30" s="176"/>
      <c r="E30" s="84"/>
      <c r="F30" s="112" t="s">
        <v>55</v>
      </c>
      <c r="G30" s="177" t="s">
        <v>77</v>
      </c>
      <c r="H30" s="177"/>
      <c r="I30" s="177"/>
      <c r="J30" s="179"/>
      <c r="K30" s="179"/>
    </row>
    <row r="31" spans="1:11" ht="36" customHeight="1" x14ac:dyDescent="0.15">
      <c r="A31" s="93"/>
      <c r="B31" s="104" t="s">
        <v>97</v>
      </c>
      <c r="C31" s="176" t="s">
        <v>78</v>
      </c>
      <c r="D31" s="176"/>
      <c r="E31" s="85"/>
      <c r="F31" s="112" t="s">
        <v>59</v>
      </c>
      <c r="G31" s="175" t="s">
        <v>60</v>
      </c>
      <c r="H31" s="175"/>
      <c r="I31" s="175"/>
      <c r="J31" s="173"/>
      <c r="K31" s="173"/>
    </row>
    <row r="32" spans="1:11" ht="90" customHeight="1" x14ac:dyDescent="0.15">
      <c r="A32" s="93"/>
      <c r="B32" s="104" t="s">
        <v>119</v>
      </c>
      <c r="C32" s="176" t="s">
        <v>106</v>
      </c>
      <c r="D32" s="176"/>
      <c r="E32" s="84"/>
      <c r="F32" s="112" t="s">
        <v>118</v>
      </c>
      <c r="G32" s="175" t="s">
        <v>107</v>
      </c>
      <c r="H32" s="175"/>
      <c r="I32" s="175"/>
      <c r="J32" s="173"/>
      <c r="K32" s="173"/>
    </row>
    <row r="33" spans="1:11" ht="90" customHeight="1" x14ac:dyDescent="0.15">
      <c r="A33" s="93"/>
      <c r="B33" s="104" t="s">
        <v>104</v>
      </c>
      <c r="C33" s="176" t="s">
        <v>79</v>
      </c>
      <c r="D33" s="176"/>
      <c r="E33" s="84"/>
      <c r="F33" s="112" t="s">
        <v>55</v>
      </c>
      <c r="G33" s="175" t="s">
        <v>61</v>
      </c>
      <c r="H33" s="175"/>
      <c r="I33" s="175"/>
      <c r="J33" s="173"/>
      <c r="K33" s="173"/>
    </row>
    <row r="34" spans="1:11" ht="21" customHeight="1" x14ac:dyDescent="0.15">
      <c r="A34" s="93"/>
      <c r="B34" s="104" t="s">
        <v>98</v>
      </c>
      <c r="C34" s="176" t="s">
        <v>84</v>
      </c>
      <c r="D34" s="176"/>
      <c r="E34" s="88"/>
      <c r="F34" s="113" t="s">
        <v>85</v>
      </c>
      <c r="G34" s="177" t="s">
        <v>86</v>
      </c>
      <c r="H34" s="177"/>
      <c r="I34" s="177"/>
      <c r="J34" s="173"/>
      <c r="K34" s="173"/>
    </row>
    <row r="35" spans="1:11" ht="6.75" customHeight="1" x14ac:dyDescent="0.15">
      <c r="I35" s="73"/>
    </row>
    <row r="36" spans="1:11" ht="18.75" customHeight="1" x14ac:dyDescent="0.15">
      <c r="A36" s="114" t="s">
        <v>154</v>
      </c>
      <c r="B36" s="93"/>
      <c r="C36" s="93"/>
      <c r="D36" s="93"/>
      <c r="E36" s="93"/>
      <c r="F36" s="93"/>
      <c r="G36" s="93"/>
      <c r="H36" s="93"/>
      <c r="J36" s="93"/>
      <c r="K36" s="93"/>
    </row>
    <row r="37" spans="1:11" ht="17.25" customHeight="1" thickBot="1" x14ac:dyDescent="0.2">
      <c r="B37" s="166" t="s">
        <v>155</v>
      </c>
      <c r="C37" s="167"/>
      <c r="D37" s="115" t="s">
        <v>0</v>
      </c>
    </row>
    <row r="38" spans="1:11" ht="19.5" customHeight="1" thickBot="1" x14ac:dyDescent="0.2">
      <c r="B38" s="168">
        <f>ROUNDDOWN('MPS(calc_process) '!G6, 0)</f>
        <v>0</v>
      </c>
      <c r="C38" s="169"/>
      <c r="D38" s="116" t="s">
        <v>76</v>
      </c>
    </row>
    <row r="39" spans="1:11" ht="20.100000000000001" customHeight="1" x14ac:dyDescent="0.15">
      <c r="B39" s="74"/>
      <c r="C39" s="74"/>
      <c r="F39" s="75"/>
      <c r="G39" s="75"/>
      <c r="I39" s="73"/>
    </row>
    <row r="40" spans="1:11" ht="18.75" customHeight="1" x14ac:dyDescent="0.15">
      <c r="A40" s="76" t="s">
        <v>200</v>
      </c>
      <c r="I40" s="73"/>
    </row>
    <row r="41" spans="1:11" ht="18" customHeight="1" x14ac:dyDescent="0.15">
      <c r="B41" s="77" t="s">
        <v>201</v>
      </c>
      <c r="C41" s="170" t="s">
        <v>202</v>
      </c>
      <c r="D41" s="171"/>
      <c r="E41" s="171"/>
      <c r="F41" s="171"/>
      <c r="G41" s="171"/>
      <c r="H41" s="171"/>
      <c r="I41" s="171"/>
      <c r="J41" s="172"/>
    </row>
    <row r="42" spans="1:11" ht="18" customHeight="1" x14ac:dyDescent="0.15">
      <c r="B42" s="77" t="s">
        <v>203</v>
      </c>
      <c r="C42" s="170" t="s">
        <v>204</v>
      </c>
      <c r="D42" s="171"/>
      <c r="E42" s="171"/>
      <c r="F42" s="171"/>
      <c r="G42" s="171"/>
      <c r="H42" s="171"/>
      <c r="I42" s="171"/>
      <c r="J42" s="172"/>
    </row>
    <row r="43" spans="1:11" ht="18" customHeight="1" x14ac:dyDescent="0.15">
      <c r="B43" s="77" t="s">
        <v>205</v>
      </c>
      <c r="C43" s="170" t="s">
        <v>206</v>
      </c>
      <c r="D43" s="171"/>
      <c r="E43" s="171"/>
      <c r="F43" s="171"/>
      <c r="G43" s="171"/>
      <c r="H43" s="171"/>
      <c r="I43" s="171"/>
      <c r="J43" s="172"/>
    </row>
    <row r="46" spans="1:11" x14ac:dyDescent="0.15">
      <c r="G46" s="117"/>
      <c r="H46" s="75"/>
    </row>
    <row r="47" spans="1:11" x14ac:dyDescent="0.15">
      <c r="G47" s="118"/>
    </row>
  </sheetData>
  <sheetProtection password="C303" sheet="1" objects="1" scenarios="1" formatCells="0" formatRows="0"/>
  <mergeCells count="50">
    <mergeCell ref="C43:J43"/>
    <mergeCell ref="J20:K20"/>
    <mergeCell ref="C34:D34"/>
    <mergeCell ref="G34:I34"/>
    <mergeCell ref="J34:K34"/>
    <mergeCell ref="J26:K26"/>
    <mergeCell ref="J25:K25"/>
    <mergeCell ref="J24:K24"/>
    <mergeCell ref="J23:K23"/>
    <mergeCell ref="J21:K21"/>
    <mergeCell ref="J30:K30"/>
    <mergeCell ref="C31:D31"/>
    <mergeCell ref="G31:I31"/>
    <mergeCell ref="C32:D32"/>
    <mergeCell ref="G32:I32"/>
    <mergeCell ref="J32:K32"/>
    <mergeCell ref="J33:K33"/>
    <mergeCell ref="C26:D26"/>
    <mergeCell ref="G26:I26"/>
    <mergeCell ref="J27:K27"/>
    <mergeCell ref="J28:K28"/>
    <mergeCell ref="C28:D28"/>
    <mergeCell ref="G28:I28"/>
    <mergeCell ref="C29:D29"/>
    <mergeCell ref="G29:I29"/>
    <mergeCell ref="J29:K29"/>
    <mergeCell ref="C30:D30"/>
    <mergeCell ref="G30:I30"/>
    <mergeCell ref="C20:D20"/>
    <mergeCell ref="G20:I20"/>
    <mergeCell ref="C21:D21"/>
    <mergeCell ref="G21:I21"/>
    <mergeCell ref="C23:D23"/>
    <mergeCell ref="G23:I23"/>
    <mergeCell ref="B37:C37"/>
    <mergeCell ref="B38:C38"/>
    <mergeCell ref="C41:J41"/>
    <mergeCell ref="C42:J42"/>
    <mergeCell ref="J22:K22"/>
    <mergeCell ref="C27:D27"/>
    <mergeCell ref="G27:I27"/>
    <mergeCell ref="C25:D25"/>
    <mergeCell ref="G25:I25"/>
    <mergeCell ref="C24:D24"/>
    <mergeCell ref="G24:I24"/>
    <mergeCell ref="C22:D22"/>
    <mergeCell ref="G22:I22"/>
    <mergeCell ref="C33:D33"/>
    <mergeCell ref="J31:K31"/>
    <mergeCell ref="G33:I33"/>
  </mergeCells>
  <phoneticPr fontId="3"/>
  <pageMargins left="0.55118110236220474" right="0.70866141732283472" top="0.43307086614173229" bottom="0.43307086614173229" header="0.31496062992125984" footer="0.31496062992125984"/>
  <pageSetup paperSize="9" scale="74" fitToHeight="4" orientation="landscape" r:id="rId1"/>
  <rowBreaks count="1" manualBreakCount="1">
    <brk id="33" max="10" man="1"/>
  </rowBreaks>
  <ignoredErrors>
    <ignoredError sqref="E26"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V27"/>
  <sheetViews>
    <sheetView view="pageBreakPreview" zoomScale="80" zoomScaleNormal="85" zoomScaleSheetLayoutView="80" workbookViewId="0"/>
  </sheetViews>
  <sheetFormatPr defaultColWidth="9" defaultRowHeight="14.25" x14ac:dyDescent="0.15"/>
  <cols>
    <col min="1" max="1" width="12" style="93" customWidth="1"/>
    <col min="2" max="2" width="9" style="93" customWidth="1"/>
    <col min="3" max="5" width="13.875" style="93" customWidth="1"/>
    <col min="6" max="14" width="13.75" style="93" customWidth="1"/>
    <col min="15" max="16" width="10.875" style="93" customWidth="1"/>
    <col min="17" max="17" width="13.75" style="93" customWidth="1"/>
    <col min="18" max="19" width="10.625" style="93" customWidth="1"/>
    <col min="20" max="22" width="13.75" style="93" customWidth="1"/>
    <col min="23" max="16384" width="9" style="93"/>
  </cols>
  <sheetData>
    <row r="1" spans="1:22" ht="18" customHeight="1" x14ac:dyDescent="0.15">
      <c r="V1" s="122" t="str">
        <f>'MPS(input)'!K1</f>
        <v>Monitoring Spreadsheet: JCM_CR_AM003_ver01.0</v>
      </c>
    </row>
    <row r="2" spans="1:22" ht="18" customHeight="1" x14ac:dyDescent="0.15">
      <c r="V2" s="122" t="str">
        <f>'MPS(input)'!K2</f>
        <v>Reference Number:</v>
      </c>
    </row>
    <row r="3" spans="1:22" s="114" customFormat="1" ht="27.6" customHeight="1" x14ac:dyDescent="0.15">
      <c r="A3" s="123"/>
      <c r="B3" s="123"/>
      <c r="C3" s="180" t="s">
        <v>156</v>
      </c>
      <c r="D3" s="180"/>
      <c r="E3" s="180"/>
      <c r="F3" s="180"/>
      <c r="G3" s="180"/>
      <c r="H3" s="180"/>
      <c r="I3" s="180"/>
      <c r="J3" s="180"/>
      <c r="K3" s="180" t="s">
        <v>157</v>
      </c>
      <c r="L3" s="180"/>
      <c r="M3" s="180"/>
      <c r="N3" s="180"/>
      <c r="O3" s="180"/>
      <c r="P3" s="180"/>
      <c r="Q3" s="180"/>
      <c r="R3" s="124"/>
      <c r="S3" s="124"/>
      <c r="T3" s="180" t="s">
        <v>158</v>
      </c>
      <c r="U3" s="180"/>
      <c r="V3" s="180"/>
    </row>
    <row r="4" spans="1:22" ht="18.75" x14ac:dyDescent="0.15">
      <c r="A4" s="125" t="s">
        <v>48</v>
      </c>
      <c r="B4" s="126" t="s">
        <v>109</v>
      </c>
      <c r="C4" s="127" t="s">
        <v>159</v>
      </c>
      <c r="D4" s="127" t="s">
        <v>160</v>
      </c>
      <c r="E4" s="127" t="s">
        <v>161</v>
      </c>
      <c r="F4" s="128" t="s">
        <v>162</v>
      </c>
      <c r="G4" s="128" t="s">
        <v>163</v>
      </c>
      <c r="H4" s="129" t="s">
        <v>164</v>
      </c>
      <c r="I4" s="130" t="s">
        <v>165</v>
      </c>
      <c r="J4" s="130" t="s">
        <v>166</v>
      </c>
      <c r="K4" s="131" t="s">
        <v>167</v>
      </c>
      <c r="L4" s="131" t="s">
        <v>167</v>
      </c>
      <c r="M4" s="131" t="s">
        <v>42</v>
      </c>
      <c r="N4" s="131" t="s">
        <v>168</v>
      </c>
      <c r="O4" s="131" t="s">
        <v>169</v>
      </c>
      <c r="P4" s="131" t="s">
        <v>170</v>
      </c>
      <c r="Q4" s="131" t="s">
        <v>171</v>
      </c>
      <c r="R4" s="131" t="s">
        <v>33</v>
      </c>
      <c r="S4" s="131" t="s">
        <v>33</v>
      </c>
      <c r="T4" s="128" t="s">
        <v>172</v>
      </c>
      <c r="U4" s="128" t="s">
        <v>173</v>
      </c>
      <c r="V4" s="128" t="s">
        <v>174</v>
      </c>
    </row>
    <row r="5" spans="1:22" ht="156" customHeight="1" x14ac:dyDescent="0.15">
      <c r="A5" s="125" t="s">
        <v>31</v>
      </c>
      <c r="B5" s="130" t="s">
        <v>65</v>
      </c>
      <c r="C5" s="130" t="s">
        <v>111</v>
      </c>
      <c r="D5" s="130" t="s">
        <v>175</v>
      </c>
      <c r="E5" s="130" t="s">
        <v>176</v>
      </c>
      <c r="F5" s="130" t="s">
        <v>177</v>
      </c>
      <c r="G5" s="130" t="s">
        <v>178</v>
      </c>
      <c r="H5" s="130" t="s">
        <v>179</v>
      </c>
      <c r="I5" s="130" t="s">
        <v>134</v>
      </c>
      <c r="J5" s="132" t="s">
        <v>125</v>
      </c>
      <c r="K5" s="130" t="s">
        <v>180</v>
      </c>
      <c r="L5" s="130" t="s">
        <v>181</v>
      </c>
      <c r="M5" s="130" t="s">
        <v>90</v>
      </c>
      <c r="N5" s="130" t="s">
        <v>182</v>
      </c>
      <c r="O5" s="130" t="s">
        <v>50</v>
      </c>
      <c r="P5" s="130" t="s">
        <v>51</v>
      </c>
      <c r="Q5" s="130" t="s">
        <v>183</v>
      </c>
      <c r="R5" s="130" t="s">
        <v>52</v>
      </c>
      <c r="S5" s="130" t="s">
        <v>53</v>
      </c>
      <c r="T5" s="132" t="s">
        <v>184</v>
      </c>
      <c r="U5" s="132" t="s">
        <v>113</v>
      </c>
      <c r="V5" s="132" t="s">
        <v>185</v>
      </c>
    </row>
    <row r="6" spans="1:22" ht="28.5" x14ac:dyDescent="0.15">
      <c r="A6" s="125" t="s">
        <v>32</v>
      </c>
      <c r="B6" s="130" t="s">
        <v>33</v>
      </c>
      <c r="C6" s="133" t="s">
        <v>186</v>
      </c>
      <c r="D6" s="128" t="s">
        <v>246</v>
      </c>
      <c r="E6" s="128" t="s">
        <v>240</v>
      </c>
      <c r="F6" s="131" t="s">
        <v>26</v>
      </c>
      <c r="G6" s="131" t="s">
        <v>26</v>
      </c>
      <c r="H6" s="131" t="s">
        <v>108</v>
      </c>
      <c r="I6" s="129" t="s">
        <v>26</v>
      </c>
      <c r="J6" s="131" t="s">
        <v>26</v>
      </c>
      <c r="K6" s="130" t="s">
        <v>187</v>
      </c>
      <c r="L6" s="130" t="s">
        <v>187</v>
      </c>
      <c r="M6" s="130" t="s">
        <v>187</v>
      </c>
      <c r="N6" s="130" t="s">
        <v>187</v>
      </c>
      <c r="O6" s="133" t="s">
        <v>54</v>
      </c>
      <c r="P6" s="133" t="s">
        <v>151</v>
      </c>
      <c r="Q6" s="133" t="s">
        <v>188</v>
      </c>
      <c r="R6" s="133" t="s">
        <v>23</v>
      </c>
      <c r="S6" s="133" t="s">
        <v>23</v>
      </c>
      <c r="T6" s="132" t="s">
        <v>189</v>
      </c>
      <c r="U6" s="132" t="s">
        <v>189</v>
      </c>
      <c r="V6" s="132" t="s">
        <v>189</v>
      </c>
    </row>
    <row r="7" spans="1:22" x14ac:dyDescent="0.15">
      <c r="A7" s="181" t="s">
        <v>56</v>
      </c>
      <c r="B7" s="78">
        <v>1</v>
      </c>
      <c r="C7" s="150"/>
      <c r="D7" s="150"/>
      <c r="E7" s="150"/>
      <c r="F7" s="79"/>
      <c r="G7" s="79"/>
      <c r="H7" s="79"/>
      <c r="I7" s="135">
        <f>'MPS(input)'!$E$14</f>
        <v>0</v>
      </c>
      <c r="J7" s="136">
        <f>'MPS(input)'!$E$17</f>
        <v>0</v>
      </c>
      <c r="K7" s="137">
        <f>'MPS(input)'!$E$22</f>
        <v>0</v>
      </c>
      <c r="L7" s="138">
        <f>'MPS(input)'!$E$23</f>
        <v>0</v>
      </c>
      <c r="M7" s="138">
        <f>'MPS(input)'!$E$24</f>
        <v>0</v>
      </c>
      <c r="N7" s="139">
        <f>'MPS(input)'!$E$25</f>
        <v>0</v>
      </c>
      <c r="O7" s="140">
        <f>'MPS(input)'!$E$31</f>
        <v>0</v>
      </c>
      <c r="P7" s="141">
        <f>'MPS(input)'!$E$29</f>
        <v>0</v>
      </c>
      <c r="Q7" s="141">
        <f>'MPS(input)'!$E$30</f>
        <v>0</v>
      </c>
      <c r="R7" s="142" t="e">
        <f>$I$7/($I$7+'MPS(input)'!$E$15*'MPS(input)'!$E$34/1000+$J$7)</f>
        <v>#DIV/0!</v>
      </c>
      <c r="S7" s="142" t="e">
        <f>1-R7</f>
        <v>#DIV/0!</v>
      </c>
      <c r="T7" s="143">
        <f>(C7*(D7-E7)*'MPS(input)'!$E$27*'MPS(input)'!$E$28/1000)/'MPS(input)'!$E$26*'MPS(input)'!$E$30</f>
        <v>0</v>
      </c>
      <c r="U7" s="143" t="str">
        <f>IF(ISERROR((F7+G7)*R7*K7+(F7+G7)*S7*IFERROR(SMALL(L7:N7,COUNTIF(L7:N7,0)+1),0)+H7*'MPS(input)'!$E$30*'MPS(input)'!$E$29),"0.00",((F7+G7)*R7*K7+(F7+G7)*S7*IFERROR(SMALL(L7:N7,COUNTIF(L7:N7,0)+1),0)+H7*'MPS(input)'!$E$30*'MPS(input)'!$E$29))</f>
        <v>0.00</v>
      </c>
      <c r="V7" s="144">
        <f>T7-U7</f>
        <v>0</v>
      </c>
    </row>
    <row r="8" spans="1:22" x14ac:dyDescent="0.15">
      <c r="A8" s="181"/>
      <c r="B8" s="78">
        <v>2</v>
      </c>
      <c r="C8" s="150"/>
      <c r="D8" s="150"/>
      <c r="E8" s="150"/>
      <c r="F8" s="79"/>
      <c r="G8" s="79"/>
      <c r="H8" s="79"/>
      <c r="I8" s="135">
        <f>'MPS(input)'!$E$14</f>
        <v>0</v>
      </c>
      <c r="J8" s="136">
        <f>'MPS(input)'!$E$17</f>
        <v>0</v>
      </c>
      <c r="K8" s="137">
        <f>'MPS(input)'!$E$22</f>
        <v>0</v>
      </c>
      <c r="L8" s="138">
        <f>'MPS(input)'!$E$23</f>
        <v>0</v>
      </c>
      <c r="M8" s="138">
        <f>'MPS(input)'!$E$24</f>
        <v>0</v>
      </c>
      <c r="N8" s="139">
        <f>'MPS(input)'!$E$25</f>
        <v>0</v>
      </c>
      <c r="O8" s="140">
        <f>'MPS(input)'!$E$31</f>
        <v>0</v>
      </c>
      <c r="P8" s="141">
        <f>'MPS(input)'!$E$29</f>
        <v>0</v>
      </c>
      <c r="Q8" s="141">
        <f>'MPS(input)'!$E$30</f>
        <v>0</v>
      </c>
      <c r="R8" s="142" t="e">
        <f>$I$7/($I$7+'MPS(input)'!$E$15*'MPS(input)'!$E$34/1000+$J$7)</f>
        <v>#DIV/0!</v>
      </c>
      <c r="S8" s="142" t="e">
        <f>1-R8</f>
        <v>#DIV/0!</v>
      </c>
      <c r="T8" s="143">
        <f>(C8*(D8-E8)*'MPS(input)'!$E$27*'MPS(input)'!$E$28/1000)/'MPS(input)'!$E$26*'MPS(input)'!$E$30</f>
        <v>0</v>
      </c>
      <c r="U8" s="143" t="str">
        <f>IF(ISERROR((F8+G8)*R8*K8+(F8+G8)*S8*IFERROR(SMALL(L8:N8,COUNTIF(L8:N8,0)+1),0)+H8*'MPS(input)'!$E$30*'MPS(input)'!$E$29),"0.00",((F8+G8)*R8*K8+(F8+G8)*S8*IFERROR(SMALL(L8:N8,COUNTIF(L8:N8,0)+1),0)+H8*'MPS(input)'!$E$30*'MPS(input)'!$E$29))</f>
        <v>0.00</v>
      </c>
      <c r="V8" s="144">
        <f t="shared" ref="V8:V26" si="0">T8-U8</f>
        <v>0</v>
      </c>
    </row>
    <row r="9" spans="1:22" x14ac:dyDescent="0.15">
      <c r="A9" s="181"/>
      <c r="B9" s="78">
        <v>3</v>
      </c>
      <c r="C9" s="150"/>
      <c r="D9" s="150"/>
      <c r="E9" s="150"/>
      <c r="F9" s="79"/>
      <c r="G9" s="79"/>
      <c r="H9" s="79"/>
      <c r="I9" s="135">
        <f>'MPS(input)'!$E$14</f>
        <v>0</v>
      </c>
      <c r="J9" s="136">
        <f>'MPS(input)'!$E$17</f>
        <v>0</v>
      </c>
      <c r="K9" s="137">
        <f>'MPS(input)'!$E$22</f>
        <v>0</v>
      </c>
      <c r="L9" s="138">
        <f>'MPS(input)'!$E$23</f>
        <v>0</v>
      </c>
      <c r="M9" s="138">
        <f>'MPS(input)'!$E$24</f>
        <v>0</v>
      </c>
      <c r="N9" s="139">
        <f>'MPS(input)'!$E$25</f>
        <v>0</v>
      </c>
      <c r="O9" s="140">
        <f>'MPS(input)'!$E$31</f>
        <v>0</v>
      </c>
      <c r="P9" s="141">
        <f>'MPS(input)'!$E$29</f>
        <v>0</v>
      </c>
      <c r="Q9" s="141">
        <f>'MPS(input)'!$E$30</f>
        <v>0</v>
      </c>
      <c r="R9" s="142" t="e">
        <f>$I$7/($I$7+'MPS(input)'!$E$15*'MPS(input)'!$E$34/1000+$J$7)</f>
        <v>#DIV/0!</v>
      </c>
      <c r="S9" s="142" t="e">
        <f t="shared" ref="S9:S26" si="1">1-R9</f>
        <v>#DIV/0!</v>
      </c>
      <c r="T9" s="143">
        <f>(C9*(D9-E9)*'MPS(input)'!$E$27*'MPS(input)'!$E$28/1000)/'MPS(input)'!$E$26*'MPS(input)'!$E$30</f>
        <v>0</v>
      </c>
      <c r="U9" s="143" t="str">
        <f>IF(ISERROR((F9+G9)*R9*K9+(F9+G9)*S9*IFERROR(SMALL(L9:N9,COUNTIF(L9:N9,0)+1),0)+H9*'MPS(input)'!$E$30*'MPS(input)'!$E$29),"0.00",((F9+G9)*R9*K9+(F9+G9)*S9*IFERROR(SMALL(L9:N9,COUNTIF(L9:N9,0)+1),0)+H9*'MPS(input)'!$E$30*'MPS(input)'!$E$29))</f>
        <v>0.00</v>
      </c>
      <c r="V9" s="144">
        <f t="shared" si="0"/>
        <v>0</v>
      </c>
    </row>
    <row r="10" spans="1:22" x14ac:dyDescent="0.15">
      <c r="A10" s="181"/>
      <c r="B10" s="78">
        <v>4</v>
      </c>
      <c r="C10" s="150"/>
      <c r="D10" s="150"/>
      <c r="E10" s="150"/>
      <c r="F10" s="79"/>
      <c r="G10" s="79"/>
      <c r="H10" s="79"/>
      <c r="I10" s="135">
        <f>'MPS(input)'!$E$14</f>
        <v>0</v>
      </c>
      <c r="J10" s="136">
        <f>'MPS(input)'!$E$17</f>
        <v>0</v>
      </c>
      <c r="K10" s="137">
        <f>'MPS(input)'!$E$22</f>
        <v>0</v>
      </c>
      <c r="L10" s="138">
        <f>'MPS(input)'!$E$23</f>
        <v>0</v>
      </c>
      <c r="M10" s="138">
        <f>'MPS(input)'!$E$24</f>
        <v>0</v>
      </c>
      <c r="N10" s="139">
        <f>'MPS(input)'!$E$25</f>
        <v>0</v>
      </c>
      <c r="O10" s="140">
        <f>'MPS(input)'!$E$31</f>
        <v>0</v>
      </c>
      <c r="P10" s="141">
        <f>'MPS(input)'!$E$29</f>
        <v>0</v>
      </c>
      <c r="Q10" s="141">
        <f>'MPS(input)'!$E$30</f>
        <v>0</v>
      </c>
      <c r="R10" s="142" t="e">
        <f>$I$7/($I$7+'MPS(input)'!$E$15*'MPS(input)'!$E$34/1000+$J$7)</f>
        <v>#DIV/0!</v>
      </c>
      <c r="S10" s="142" t="e">
        <f t="shared" si="1"/>
        <v>#DIV/0!</v>
      </c>
      <c r="T10" s="143">
        <f>(C10*(D10-E10)*'MPS(input)'!$E$27*'MPS(input)'!$E$28/1000)/'MPS(input)'!$E$26*'MPS(input)'!$E$30</f>
        <v>0</v>
      </c>
      <c r="U10" s="143" t="str">
        <f>IF(ISERROR((F10+G10)*R10*K10+(F10+G10)*S10*IFERROR(SMALL(L10:N10,COUNTIF(L10:N10,0)+1),0)+H10*'MPS(input)'!$E$30*'MPS(input)'!$E$29),"0.00",((F10+G10)*R10*K10+(F10+G10)*S10*IFERROR(SMALL(L10:N10,COUNTIF(L10:N10,0)+1),0)+H10*'MPS(input)'!$E$30*'MPS(input)'!$E$29))</f>
        <v>0.00</v>
      </c>
      <c r="V10" s="144">
        <f t="shared" si="0"/>
        <v>0</v>
      </c>
    </row>
    <row r="11" spans="1:22" x14ac:dyDescent="0.15">
      <c r="A11" s="181"/>
      <c r="B11" s="78">
        <v>5</v>
      </c>
      <c r="C11" s="150"/>
      <c r="D11" s="150"/>
      <c r="E11" s="150"/>
      <c r="F11" s="79"/>
      <c r="G11" s="79"/>
      <c r="H11" s="79"/>
      <c r="I11" s="135">
        <f>'MPS(input)'!$E$14</f>
        <v>0</v>
      </c>
      <c r="J11" s="136">
        <f>'MPS(input)'!$E$17</f>
        <v>0</v>
      </c>
      <c r="K11" s="137">
        <f>'MPS(input)'!$E$22</f>
        <v>0</v>
      </c>
      <c r="L11" s="138">
        <f>'MPS(input)'!$E$23</f>
        <v>0</v>
      </c>
      <c r="M11" s="138">
        <f>'MPS(input)'!$E$24</f>
        <v>0</v>
      </c>
      <c r="N11" s="139">
        <f>'MPS(input)'!$E$25</f>
        <v>0</v>
      </c>
      <c r="O11" s="140">
        <f>'MPS(input)'!$E$31</f>
        <v>0</v>
      </c>
      <c r="P11" s="141">
        <f>'MPS(input)'!$E$29</f>
        <v>0</v>
      </c>
      <c r="Q11" s="141">
        <f>'MPS(input)'!$E$30</f>
        <v>0</v>
      </c>
      <c r="R11" s="142" t="e">
        <f>$I$7/($I$7+'MPS(input)'!$E$15*'MPS(input)'!$E$34/1000+$J$7)</f>
        <v>#DIV/0!</v>
      </c>
      <c r="S11" s="142" t="e">
        <f t="shared" si="1"/>
        <v>#DIV/0!</v>
      </c>
      <c r="T11" s="143">
        <f>(C11*(D11-E11)*'MPS(input)'!$E$27*'MPS(input)'!$E$28/1000)/'MPS(input)'!$E$26*'MPS(input)'!$E$30</f>
        <v>0</v>
      </c>
      <c r="U11" s="143" t="str">
        <f>IF(ISERROR((F11+G11)*R11*K11+(F11+G11)*S11*IFERROR(SMALL(L11:N11,COUNTIF(L11:N11,0)+1),0)+H11*'MPS(input)'!$E$30*'MPS(input)'!$E$29),"0.00",((F11+G11)*R11*K11+(F11+G11)*S11*IFERROR(SMALL(L11:N11,COUNTIF(L11:N11,0)+1),0)+H11*'MPS(input)'!$E$30*'MPS(input)'!$E$29))</f>
        <v>0.00</v>
      </c>
      <c r="V11" s="144">
        <f t="shared" si="0"/>
        <v>0</v>
      </c>
    </row>
    <row r="12" spans="1:22" x14ac:dyDescent="0.15">
      <c r="A12" s="181"/>
      <c r="B12" s="78">
        <v>6</v>
      </c>
      <c r="C12" s="150"/>
      <c r="D12" s="150"/>
      <c r="E12" s="150"/>
      <c r="F12" s="79"/>
      <c r="G12" s="79"/>
      <c r="H12" s="79"/>
      <c r="I12" s="135">
        <f>'MPS(input)'!$E$14</f>
        <v>0</v>
      </c>
      <c r="J12" s="136">
        <f>'MPS(input)'!$E$17</f>
        <v>0</v>
      </c>
      <c r="K12" s="137">
        <f>'MPS(input)'!$E$22</f>
        <v>0</v>
      </c>
      <c r="L12" s="138">
        <f>'MPS(input)'!$E$23</f>
        <v>0</v>
      </c>
      <c r="M12" s="138">
        <f>'MPS(input)'!$E$24</f>
        <v>0</v>
      </c>
      <c r="N12" s="139">
        <f>'MPS(input)'!$E$25</f>
        <v>0</v>
      </c>
      <c r="O12" s="140">
        <f>'MPS(input)'!$E$31</f>
        <v>0</v>
      </c>
      <c r="P12" s="141">
        <f>'MPS(input)'!$E$29</f>
        <v>0</v>
      </c>
      <c r="Q12" s="141">
        <f>'MPS(input)'!$E$30</f>
        <v>0</v>
      </c>
      <c r="R12" s="142" t="e">
        <f>$I$7/($I$7+'MPS(input)'!$E$15*'MPS(input)'!$E$34/1000+$J$7)</f>
        <v>#DIV/0!</v>
      </c>
      <c r="S12" s="142" t="e">
        <f t="shared" si="1"/>
        <v>#DIV/0!</v>
      </c>
      <c r="T12" s="143">
        <f>(C12*(D12-E12)*'MPS(input)'!$E$27*'MPS(input)'!$E$28/1000)/'MPS(input)'!$E$26*'MPS(input)'!$E$30</f>
        <v>0</v>
      </c>
      <c r="U12" s="143" t="str">
        <f>IF(ISERROR((F12+G12)*R12*K12+(F12+G12)*S12*IFERROR(SMALL(L12:N12,COUNTIF(L12:N12,0)+1),0)+H12*'MPS(input)'!$E$30*'MPS(input)'!$E$29),"0.00",((F12+G12)*R12*K12+(F12+G12)*S12*IFERROR(SMALL(L12:N12,COUNTIF(L12:N12,0)+1),0)+H12*'MPS(input)'!$E$30*'MPS(input)'!$E$29))</f>
        <v>0.00</v>
      </c>
      <c r="V12" s="144">
        <f t="shared" si="0"/>
        <v>0</v>
      </c>
    </row>
    <row r="13" spans="1:22" x14ac:dyDescent="0.15">
      <c r="A13" s="181"/>
      <c r="B13" s="78">
        <v>7</v>
      </c>
      <c r="C13" s="150"/>
      <c r="D13" s="150"/>
      <c r="E13" s="150"/>
      <c r="F13" s="79"/>
      <c r="G13" s="79"/>
      <c r="H13" s="79"/>
      <c r="I13" s="135">
        <f>'MPS(input)'!$E$14</f>
        <v>0</v>
      </c>
      <c r="J13" s="136">
        <f>'MPS(input)'!$E$17</f>
        <v>0</v>
      </c>
      <c r="K13" s="137">
        <f>'MPS(input)'!$E$22</f>
        <v>0</v>
      </c>
      <c r="L13" s="138">
        <f>'MPS(input)'!$E$23</f>
        <v>0</v>
      </c>
      <c r="M13" s="138">
        <f>'MPS(input)'!$E$24</f>
        <v>0</v>
      </c>
      <c r="N13" s="139">
        <f>'MPS(input)'!$E$25</f>
        <v>0</v>
      </c>
      <c r="O13" s="140">
        <f>'MPS(input)'!$E$31</f>
        <v>0</v>
      </c>
      <c r="P13" s="141">
        <f>'MPS(input)'!$E$29</f>
        <v>0</v>
      </c>
      <c r="Q13" s="141">
        <f>'MPS(input)'!$E$30</f>
        <v>0</v>
      </c>
      <c r="R13" s="142" t="e">
        <f>$I$7/($I$7+'MPS(input)'!$E$15*'MPS(input)'!$E$34/1000+$J$7)</f>
        <v>#DIV/0!</v>
      </c>
      <c r="S13" s="142" t="e">
        <f t="shared" si="1"/>
        <v>#DIV/0!</v>
      </c>
      <c r="T13" s="143">
        <f>(C13*(D13-E13)*'MPS(input)'!$E$27*'MPS(input)'!$E$28/1000)/'MPS(input)'!$E$26*'MPS(input)'!$E$30</f>
        <v>0</v>
      </c>
      <c r="U13" s="143" t="str">
        <f>IF(ISERROR((F13+G13)*R13*K13+(F13+G13)*S13*IFERROR(SMALL(L13:N13,COUNTIF(L13:N13,0)+1),0)+H13*'MPS(input)'!$E$30*'MPS(input)'!$E$29),"0.00",((F13+G13)*R13*K13+(F13+G13)*S13*IFERROR(SMALL(L13:N13,COUNTIF(L13:N13,0)+1),0)+H13*'MPS(input)'!$E$30*'MPS(input)'!$E$29))</f>
        <v>0.00</v>
      </c>
      <c r="V13" s="144">
        <f t="shared" si="0"/>
        <v>0</v>
      </c>
    </row>
    <row r="14" spans="1:22" x14ac:dyDescent="0.15">
      <c r="A14" s="181"/>
      <c r="B14" s="78">
        <v>8</v>
      </c>
      <c r="C14" s="150"/>
      <c r="D14" s="150"/>
      <c r="E14" s="150"/>
      <c r="F14" s="79"/>
      <c r="G14" s="79"/>
      <c r="H14" s="79"/>
      <c r="I14" s="135">
        <f>'MPS(input)'!$E$14</f>
        <v>0</v>
      </c>
      <c r="J14" s="136">
        <f>'MPS(input)'!$E$17</f>
        <v>0</v>
      </c>
      <c r="K14" s="137">
        <f>'MPS(input)'!$E$22</f>
        <v>0</v>
      </c>
      <c r="L14" s="138">
        <f>'MPS(input)'!$E$23</f>
        <v>0</v>
      </c>
      <c r="M14" s="138">
        <f>'MPS(input)'!$E$24</f>
        <v>0</v>
      </c>
      <c r="N14" s="139">
        <f>'MPS(input)'!$E$25</f>
        <v>0</v>
      </c>
      <c r="O14" s="140">
        <f>'MPS(input)'!$E$31</f>
        <v>0</v>
      </c>
      <c r="P14" s="141">
        <f>'MPS(input)'!$E$29</f>
        <v>0</v>
      </c>
      <c r="Q14" s="141">
        <f>'MPS(input)'!$E$30</f>
        <v>0</v>
      </c>
      <c r="R14" s="142" t="e">
        <f>$I$7/($I$7+'MPS(input)'!$E$15*'MPS(input)'!$E$34/1000+$J$7)</f>
        <v>#DIV/0!</v>
      </c>
      <c r="S14" s="142" t="e">
        <f t="shared" si="1"/>
        <v>#DIV/0!</v>
      </c>
      <c r="T14" s="143">
        <f>(C14*(D14-E14)*'MPS(input)'!$E$27*'MPS(input)'!$E$28/1000)/'MPS(input)'!$E$26*'MPS(input)'!$E$30</f>
        <v>0</v>
      </c>
      <c r="U14" s="143" t="str">
        <f>IF(ISERROR((F14+G14)*R14*K14+(F14+G14)*S14*IFERROR(SMALL(L14:N14,COUNTIF(L14:N14,0)+1),0)+H14*'MPS(input)'!$E$30*'MPS(input)'!$E$29),"0.00",((F14+G14)*R14*K14+(F14+G14)*S14*IFERROR(SMALL(L14:N14,COUNTIF(L14:N14,0)+1),0)+H14*'MPS(input)'!$E$30*'MPS(input)'!$E$29))</f>
        <v>0.00</v>
      </c>
      <c r="V14" s="144">
        <f t="shared" si="0"/>
        <v>0</v>
      </c>
    </row>
    <row r="15" spans="1:22" x14ac:dyDescent="0.15">
      <c r="A15" s="181"/>
      <c r="B15" s="78">
        <v>9</v>
      </c>
      <c r="C15" s="150"/>
      <c r="D15" s="150"/>
      <c r="E15" s="150"/>
      <c r="F15" s="79"/>
      <c r="G15" s="79"/>
      <c r="H15" s="79"/>
      <c r="I15" s="135">
        <f>'MPS(input)'!$E$14</f>
        <v>0</v>
      </c>
      <c r="J15" s="136">
        <f>'MPS(input)'!$E$17</f>
        <v>0</v>
      </c>
      <c r="K15" s="137">
        <f>'MPS(input)'!$E$22</f>
        <v>0</v>
      </c>
      <c r="L15" s="138">
        <f>'MPS(input)'!$E$23</f>
        <v>0</v>
      </c>
      <c r="M15" s="138">
        <f>'MPS(input)'!$E$24</f>
        <v>0</v>
      </c>
      <c r="N15" s="139">
        <f>'MPS(input)'!$E$25</f>
        <v>0</v>
      </c>
      <c r="O15" s="140">
        <f>'MPS(input)'!$E$31</f>
        <v>0</v>
      </c>
      <c r="P15" s="141">
        <f>'MPS(input)'!$E$29</f>
        <v>0</v>
      </c>
      <c r="Q15" s="141">
        <f>'MPS(input)'!$E$30</f>
        <v>0</v>
      </c>
      <c r="R15" s="142" t="e">
        <f>$I$7/($I$7+'MPS(input)'!$E$15*'MPS(input)'!$E$34/1000+$J$7)</f>
        <v>#DIV/0!</v>
      </c>
      <c r="S15" s="142" t="e">
        <f t="shared" si="1"/>
        <v>#DIV/0!</v>
      </c>
      <c r="T15" s="143">
        <f>(C15*(D15-E15)*'MPS(input)'!$E$27*'MPS(input)'!$E$28/1000)/'MPS(input)'!$E$26*'MPS(input)'!$E$30</f>
        <v>0</v>
      </c>
      <c r="U15" s="143" t="str">
        <f>IF(ISERROR((F15+G15)*R15*K15+(F15+G15)*S15*IFERROR(SMALL(L15:N15,COUNTIF(L15:N15,0)+1),0)+H15*'MPS(input)'!$E$30*'MPS(input)'!$E$29),"0.00",((F15+G15)*R15*K15+(F15+G15)*S15*IFERROR(SMALL(L15:N15,COUNTIF(L15:N15,0)+1),0)+H15*'MPS(input)'!$E$30*'MPS(input)'!$E$29))</f>
        <v>0.00</v>
      </c>
      <c r="V15" s="144">
        <f t="shared" si="0"/>
        <v>0</v>
      </c>
    </row>
    <row r="16" spans="1:22" x14ac:dyDescent="0.15">
      <c r="A16" s="181"/>
      <c r="B16" s="78">
        <v>10</v>
      </c>
      <c r="C16" s="150"/>
      <c r="D16" s="150"/>
      <c r="E16" s="150"/>
      <c r="F16" s="79"/>
      <c r="G16" s="79"/>
      <c r="H16" s="79"/>
      <c r="I16" s="135">
        <f>'MPS(input)'!$E$14</f>
        <v>0</v>
      </c>
      <c r="J16" s="136">
        <f>'MPS(input)'!$E$17</f>
        <v>0</v>
      </c>
      <c r="K16" s="137">
        <f>'MPS(input)'!$E$22</f>
        <v>0</v>
      </c>
      <c r="L16" s="138">
        <f>'MPS(input)'!$E$23</f>
        <v>0</v>
      </c>
      <c r="M16" s="138">
        <f>'MPS(input)'!$E$24</f>
        <v>0</v>
      </c>
      <c r="N16" s="139">
        <f>'MPS(input)'!$E$25</f>
        <v>0</v>
      </c>
      <c r="O16" s="140">
        <f>'MPS(input)'!$E$31</f>
        <v>0</v>
      </c>
      <c r="P16" s="141">
        <f>'MPS(input)'!$E$29</f>
        <v>0</v>
      </c>
      <c r="Q16" s="141">
        <f>'MPS(input)'!$E$30</f>
        <v>0</v>
      </c>
      <c r="R16" s="142" t="e">
        <f>$I$7/($I$7+'MPS(input)'!$E$15*'MPS(input)'!$E$34/1000+$J$7)</f>
        <v>#DIV/0!</v>
      </c>
      <c r="S16" s="142" t="e">
        <f t="shared" si="1"/>
        <v>#DIV/0!</v>
      </c>
      <c r="T16" s="143">
        <f>(C16*(D16-E16)*'MPS(input)'!$E$27*'MPS(input)'!$E$28/1000)/'MPS(input)'!$E$26*'MPS(input)'!$E$30</f>
        <v>0</v>
      </c>
      <c r="U16" s="143" t="str">
        <f>IF(ISERROR((F16+G16)*R16*K16+(F16+G16)*S16*IFERROR(SMALL(L16:N16,COUNTIF(L16:N16,0)+1),0)+H16*'MPS(input)'!$E$30*'MPS(input)'!$E$29),"0.00",((F16+G16)*R16*K16+(F16+G16)*S16*IFERROR(SMALL(L16:N16,COUNTIF(L16:N16,0)+1),0)+H16*'MPS(input)'!$E$30*'MPS(input)'!$E$29))</f>
        <v>0.00</v>
      </c>
      <c r="V16" s="144">
        <f t="shared" si="0"/>
        <v>0</v>
      </c>
    </row>
    <row r="17" spans="1:22" x14ac:dyDescent="0.15">
      <c r="A17" s="181"/>
      <c r="B17" s="78">
        <v>11</v>
      </c>
      <c r="C17" s="150"/>
      <c r="D17" s="150"/>
      <c r="E17" s="150"/>
      <c r="F17" s="79"/>
      <c r="G17" s="79"/>
      <c r="H17" s="79"/>
      <c r="I17" s="135">
        <f>'MPS(input)'!$E$14</f>
        <v>0</v>
      </c>
      <c r="J17" s="136">
        <f>'MPS(input)'!$E$17</f>
        <v>0</v>
      </c>
      <c r="K17" s="137">
        <f>'MPS(input)'!$E$22</f>
        <v>0</v>
      </c>
      <c r="L17" s="138">
        <f>'MPS(input)'!$E$23</f>
        <v>0</v>
      </c>
      <c r="M17" s="138">
        <f>'MPS(input)'!$E$24</f>
        <v>0</v>
      </c>
      <c r="N17" s="139">
        <f>'MPS(input)'!$E$25</f>
        <v>0</v>
      </c>
      <c r="O17" s="140">
        <f>'MPS(input)'!$E$31</f>
        <v>0</v>
      </c>
      <c r="P17" s="141">
        <f>'MPS(input)'!$E$29</f>
        <v>0</v>
      </c>
      <c r="Q17" s="141">
        <f>'MPS(input)'!$E$30</f>
        <v>0</v>
      </c>
      <c r="R17" s="142" t="e">
        <f>$I$7/($I$7+'MPS(input)'!$E$15*'MPS(input)'!$E$34/1000+$J$7)</f>
        <v>#DIV/0!</v>
      </c>
      <c r="S17" s="142" t="e">
        <f>1-R17</f>
        <v>#DIV/0!</v>
      </c>
      <c r="T17" s="143">
        <f>(C17*(D17-E17)*'MPS(input)'!$E$27*'MPS(input)'!$E$28/1000)/'MPS(input)'!$E$26*'MPS(input)'!$E$30</f>
        <v>0</v>
      </c>
      <c r="U17" s="143" t="str">
        <f>IF(ISERROR((F17+G17)*R17*K17+(F17+G17)*S17*IFERROR(SMALL(L17:N17,COUNTIF(L17:N17,0)+1),0)+H17*'MPS(input)'!$E$30*'MPS(input)'!$E$29),"0.00",((F17+G17)*R17*K17+(F17+G17)*S17*IFERROR(SMALL(L17:N17,COUNTIF(L17:N17,0)+1),0)+H17*'MPS(input)'!$E$30*'MPS(input)'!$E$29))</f>
        <v>0.00</v>
      </c>
      <c r="V17" s="144">
        <f t="shared" si="0"/>
        <v>0</v>
      </c>
    </row>
    <row r="18" spans="1:22" x14ac:dyDescent="0.15">
      <c r="A18" s="181"/>
      <c r="B18" s="78">
        <v>12</v>
      </c>
      <c r="C18" s="150"/>
      <c r="D18" s="150"/>
      <c r="E18" s="150"/>
      <c r="F18" s="79"/>
      <c r="G18" s="79"/>
      <c r="H18" s="79"/>
      <c r="I18" s="135">
        <f>'MPS(input)'!$E$14</f>
        <v>0</v>
      </c>
      <c r="J18" s="136">
        <f>'MPS(input)'!$E$17</f>
        <v>0</v>
      </c>
      <c r="K18" s="137">
        <f>'MPS(input)'!$E$22</f>
        <v>0</v>
      </c>
      <c r="L18" s="138">
        <f>'MPS(input)'!$E$23</f>
        <v>0</v>
      </c>
      <c r="M18" s="138">
        <f>'MPS(input)'!$E$24</f>
        <v>0</v>
      </c>
      <c r="N18" s="139">
        <f>'MPS(input)'!$E$25</f>
        <v>0</v>
      </c>
      <c r="O18" s="140">
        <f>'MPS(input)'!$E$31</f>
        <v>0</v>
      </c>
      <c r="P18" s="141">
        <f>'MPS(input)'!$E$29</f>
        <v>0</v>
      </c>
      <c r="Q18" s="141">
        <f>'MPS(input)'!$E$30</f>
        <v>0</v>
      </c>
      <c r="R18" s="142" t="e">
        <f>$I$7/($I$7+'MPS(input)'!$E$15*'MPS(input)'!$E$34/1000+$J$7)</f>
        <v>#DIV/0!</v>
      </c>
      <c r="S18" s="142" t="e">
        <f t="shared" si="1"/>
        <v>#DIV/0!</v>
      </c>
      <c r="T18" s="143">
        <f>(C18*(D18-E18)*'MPS(input)'!$E$27*'MPS(input)'!$E$28/1000)/'MPS(input)'!$E$26*'MPS(input)'!$E$30</f>
        <v>0</v>
      </c>
      <c r="U18" s="143" t="str">
        <f>IF(ISERROR((F18+G18)*R18*K18+(F18+G18)*S18*IFERROR(SMALL(L18:N18,COUNTIF(L18:N18,0)+1),0)+H18*'MPS(input)'!$E$30*'MPS(input)'!$E$29),"0.00",((F18+G18)*R18*K18+(F18+G18)*S18*IFERROR(SMALL(L18:N18,COUNTIF(L18:N18,0)+1),0)+H18*'MPS(input)'!$E$30*'MPS(input)'!$E$29))</f>
        <v>0.00</v>
      </c>
      <c r="V18" s="144">
        <f t="shared" si="0"/>
        <v>0</v>
      </c>
    </row>
    <row r="19" spans="1:22" x14ac:dyDescent="0.15">
      <c r="A19" s="181"/>
      <c r="B19" s="78">
        <v>13</v>
      </c>
      <c r="C19" s="150"/>
      <c r="D19" s="150"/>
      <c r="E19" s="150"/>
      <c r="F19" s="79"/>
      <c r="G19" s="79"/>
      <c r="H19" s="79"/>
      <c r="I19" s="135">
        <f>'MPS(input)'!$E$14</f>
        <v>0</v>
      </c>
      <c r="J19" s="136">
        <f>'MPS(input)'!$E$17</f>
        <v>0</v>
      </c>
      <c r="K19" s="137">
        <f>'MPS(input)'!$E$22</f>
        <v>0</v>
      </c>
      <c r="L19" s="138">
        <f>'MPS(input)'!$E$23</f>
        <v>0</v>
      </c>
      <c r="M19" s="138">
        <f>'MPS(input)'!$E$24</f>
        <v>0</v>
      </c>
      <c r="N19" s="139">
        <f>'MPS(input)'!$E$25</f>
        <v>0</v>
      </c>
      <c r="O19" s="140">
        <f>'MPS(input)'!$E$31</f>
        <v>0</v>
      </c>
      <c r="P19" s="141">
        <f>'MPS(input)'!$E$29</f>
        <v>0</v>
      </c>
      <c r="Q19" s="141">
        <f>'MPS(input)'!$E$30</f>
        <v>0</v>
      </c>
      <c r="R19" s="142" t="e">
        <f>$I$7/($I$7+'MPS(input)'!$E$15*'MPS(input)'!$E$34/1000+$J$7)</f>
        <v>#DIV/0!</v>
      </c>
      <c r="S19" s="142" t="e">
        <f t="shared" si="1"/>
        <v>#DIV/0!</v>
      </c>
      <c r="T19" s="143">
        <f>(C19*(D19-E19)*'MPS(input)'!$E$27*'MPS(input)'!$E$28/1000)/'MPS(input)'!$E$26*'MPS(input)'!$E$30</f>
        <v>0</v>
      </c>
      <c r="U19" s="143" t="str">
        <f>IF(ISERROR((F19+G19)*R19*K19+(F19+G19)*S19*IFERROR(SMALL(L19:N19,COUNTIF(L19:N19,0)+1),0)+H19*'MPS(input)'!$E$30*'MPS(input)'!$E$29),"0.00",((F19+G19)*R19*K19+(F19+G19)*S19*IFERROR(SMALL(L19:N19,COUNTIF(L19:N19,0)+1),0)+H19*'MPS(input)'!$E$30*'MPS(input)'!$E$29))</f>
        <v>0.00</v>
      </c>
      <c r="V19" s="144">
        <f t="shared" si="0"/>
        <v>0</v>
      </c>
    </row>
    <row r="20" spans="1:22" x14ac:dyDescent="0.15">
      <c r="A20" s="181"/>
      <c r="B20" s="78">
        <v>14</v>
      </c>
      <c r="C20" s="150"/>
      <c r="D20" s="150"/>
      <c r="E20" s="150"/>
      <c r="F20" s="79"/>
      <c r="G20" s="79"/>
      <c r="H20" s="79"/>
      <c r="I20" s="135">
        <f>'MPS(input)'!$E$14</f>
        <v>0</v>
      </c>
      <c r="J20" s="136">
        <f>'MPS(input)'!$E$17</f>
        <v>0</v>
      </c>
      <c r="K20" s="137">
        <f>'MPS(input)'!$E$22</f>
        <v>0</v>
      </c>
      <c r="L20" s="138">
        <f>'MPS(input)'!$E$23</f>
        <v>0</v>
      </c>
      <c r="M20" s="138">
        <f>'MPS(input)'!$E$24</f>
        <v>0</v>
      </c>
      <c r="N20" s="139">
        <f>'MPS(input)'!$E$25</f>
        <v>0</v>
      </c>
      <c r="O20" s="140">
        <f>'MPS(input)'!$E$31</f>
        <v>0</v>
      </c>
      <c r="P20" s="141">
        <f>'MPS(input)'!$E$29</f>
        <v>0</v>
      </c>
      <c r="Q20" s="141">
        <f>'MPS(input)'!$E$30</f>
        <v>0</v>
      </c>
      <c r="R20" s="142" t="e">
        <f>$I$7/($I$7+'MPS(input)'!$E$15*'MPS(input)'!$E$34/1000+$J$7)</f>
        <v>#DIV/0!</v>
      </c>
      <c r="S20" s="142" t="e">
        <f t="shared" si="1"/>
        <v>#DIV/0!</v>
      </c>
      <c r="T20" s="143">
        <f>(C20*(D20-E20)*'MPS(input)'!$E$27*'MPS(input)'!$E$28/1000)/'MPS(input)'!$E$26*'MPS(input)'!$E$30</f>
        <v>0</v>
      </c>
      <c r="U20" s="143" t="str">
        <f>IF(ISERROR((F20+G20)*R20*K20+(F20+G20)*S20*IFERROR(SMALL(L20:N20,COUNTIF(L20:N20,0)+1),0)+H20*'MPS(input)'!$E$30*'MPS(input)'!$E$29),"0.00",((F20+G20)*R20*K20+(F20+G20)*S20*IFERROR(SMALL(L20:N20,COUNTIF(L20:N20,0)+1),0)+H20*'MPS(input)'!$E$30*'MPS(input)'!$E$29))</f>
        <v>0.00</v>
      </c>
      <c r="V20" s="144">
        <f t="shared" si="0"/>
        <v>0</v>
      </c>
    </row>
    <row r="21" spans="1:22" x14ac:dyDescent="0.15">
      <c r="A21" s="181"/>
      <c r="B21" s="78">
        <v>15</v>
      </c>
      <c r="C21" s="150"/>
      <c r="D21" s="150"/>
      <c r="E21" s="150"/>
      <c r="F21" s="79"/>
      <c r="G21" s="79"/>
      <c r="H21" s="79"/>
      <c r="I21" s="135">
        <f>'MPS(input)'!$E$14</f>
        <v>0</v>
      </c>
      <c r="J21" s="136">
        <f>'MPS(input)'!$E$17</f>
        <v>0</v>
      </c>
      <c r="K21" s="137">
        <f>'MPS(input)'!$E$22</f>
        <v>0</v>
      </c>
      <c r="L21" s="138">
        <f>'MPS(input)'!$E$23</f>
        <v>0</v>
      </c>
      <c r="M21" s="138">
        <f>'MPS(input)'!$E$24</f>
        <v>0</v>
      </c>
      <c r="N21" s="139">
        <f>'MPS(input)'!$E$25</f>
        <v>0</v>
      </c>
      <c r="O21" s="140">
        <f>'MPS(input)'!$E$31</f>
        <v>0</v>
      </c>
      <c r="P21" s="141">
        <f>'MPS(input)'!$E$29</f>
        <v>0</v>
      </c>
      <c r="Q21" s="141">
        <f>'MPS(input)'!$E$30</f>
        <v>0</v>
      </c>
      <c r="R21" s="142" t="e">
        <f>$I$7/($I$7+'MPS(input)'!$E$15*'MPS(input)'!$E$34/1000+$J$7)</f>
        <v>#DIV/0!</v>
      </c>
      <c r="S21" s="142" t="e">
        <f t="shared" si="1"/>
        <v>#DIV/0!</v>
      </c>
      <c r="T21" s="143">
        <f>(C21*(D21-E21)*'MPS(input)'!$E$27*'MPS(input)'!$E$28/1000)/'MPS(input)'!$E$26*'MPS(input)'!$E$30</f>
        <v>0</v>
      </c>
      <c r="U21" s="143" t="str">
        <f>IF(ISERROR((F21+G21)*R21*K21+(F21+G21)*S21*IFERROR(SMALL(L21:N21,COUNTIF(L21:N21,0)+1),0)+H21*'MPS(input)'!$E$30*'MPS(input)'!$E$29),"0.00",((F21+G21)*R21*K21+(F21+G21)*S21*IFERROR(SMALL(L21:N21,COUNTIF(L21:N21,0)+1),0)+H21*'MPS(input)'!$E$30*'MPS(input)'!$E$29))</f>
        <v>0.00</v>
      </c>
      <c r="V21" s="144">
        <f t="shared" si="0"/>
        <v>0</v>
      </c>
    </row>
    <row r="22" spans="1:22" x14ac:dyDescent="0.15">
      <c r="A22" s="181"/>
      <c r="B22" s="78">
        <v>16</v>
      </c>
      <c r="C22" s="150"/>
      <c r="D22" s="150"/>
      <c r="E22" s="150"/>
      <c r="F22" s="79"/>
      <c r="G22" s="79"/>
      <c r="H22" s="79"/>
      <c r="I22" s="135">
        <f>'MPS(input)'!$E$14</f>
        <v>0</v>
      </c>
      <c r="J22" s="136">
        <f>'MPS(input)'!$E$17</f>
        <v>0</v>
      </c>
      <c r="K22" s="137">
        <f>'MPS(input)'!$E$22</f>
        <v>0</v>
      </c>
      <c r="L22" s="138">
        <f>'MPS(input)'!$E$23</f>
        <v>0</v>
      </c>
      <c r="M22" s="138">
        <f>'MPS(input)'!$E$24</f>
        <v>0</v>
      </c>
      <c r="N22" s="139">
        <f>'MPS(input)'!$E$25</f>
        <v>0</v>
      </c>
      <c r="O22" s="140">
        <f>'MPS(input)'!$E$31</f>
        <v>0</v>
      </c>
      <c r="P22" s="141">
        <f>'MPS(input)'!$E$29</f>
        <v>0</v>
      </c>
      <c r="Q22" s="141">
        <f>'MPS(input)'!$E$30</f>
        <v>0</v>
      </c>
      <c r="R22" s="142" t="e">
        <f>$I$7/($I$7+'MPS(input)'!$E$15*'MPS(input)'!$E$34/1000+$J$7)</f>
        <v>#DIV/0!</v>
      </c>
      <c r="S22" s="142" t="e">
        <f t="shared" si="1"/>
        <v>#DIV/0!</v>
      </c>
      <c r="T22" s="143">
        <f>(C22*(D22-E22)*'MPS(input)'!$E$27*'MPS(input)'!$E$28/1000)/'MPS(input)'!$E$26*'MPS(input)'!$E$30</f>
        <v>0</v>
      </c>
      <c r="U22" s="143" t="str">
        <f>IF(ISERROR((F22+G22)*R22*K22+(F22+G22)*S22*IFERROR(SMALL(L22:N22,COUNTIF(L22:N22,0)+1),0)+H22*'MPS(input)'!$E$30*'MPS(input)'!$E$29),"0.00",((F22+G22)*R22*K22+(F22+G22)*S22*IFERROR(SMALL(L22:N22,COUNTIF(L22:N22,0)+1),0)+H22*'MPS(input)'!$E$30*'MPS(input)'!$E$29))</f>
        <v>0.00</v>
      </c>
      <c r="V22" s="144">
        <f t="shared" si="0"/>
        <v>0</v>
      </c>
    </row>
    <row r="23" spans="1:22" x14ac:dyDescent="0.15">
      <c r="A23" s="181"/>
      <c r="B23" s="78">
        <v>17</v>
      </c>
      <c r="C23" s="150"/>
      <c r="D23" s="150"/>
      <c r="E23" s="150"/>
      <c r="F23" s="79"/>
      <c r="G23" s="79"/>
      <c r="H23" s="79"/>
      <c r="I23" s="135">
        <f>'MPS(input)'!$E$14</f>
        <v>0</v>
      </c>
      <c r="J23" s="136">
        <f>'MPS(input)'!$E$17</f>
        <v>0</v>
      </c>
      <c r="K23" s="137">
        <f>'MPS(input)'!$E$22</f>
        <v>0</v>
      </c>
      <c r="L23" s="138">
        <f>'MPS(input)'!$E$23</f>
        <v>0</v>
      </c>
      <c r="M23" s="138">
        <f>'MPS(input)'!$E$24</f>
        <v>0</v>
      </c>
      <c r="N23" s="139">
        <f>'MPS(input)'!$E$25</f>
        <v>0</v>
      </c>
      <c r="O23" s="140">
        <f>'MPS(input)'!$E$31</f>
        <v>0</v>
      </c>
      <c r="P23" s="141">
        <f>'MPS(input)'!$E$29</f>
        <v>0</v>
      </c>
      <c r="Q23" s="141">
        <f>'MPS(input)'!$E$30</f>
        <v>0</v>
      </c>
      <c r="R23" s="142" t="e">
        <f>$I$7/($I$7+'MPS(input)'!$E$15*'MPS(input)'!$E$34/1000+$J$7)</f>
        <v>#DIV/0!</v>
      </c>
      <c r="S23" s="142" t="e">
        <f t="shared" si="1"/>
        <v>#DIV/0!</v>
      </c>
      <c r="T23" s="143">
        <f>(C23*(D23-E23)*'MPS(input)'!$E$27*'MPS(input)'!$E$28/1000)/'MPS(input)'!$E$26*'MPS(input)'!$E$30</f>
        <v>0</v>
      </c>
      <c r="U23" s="143" t="str">
        <f>IF(ISERROR((F23+G23)*R23*K23+(F23+G23)*S23*IFERROR(SMALL(L23:N23,COUNTIF(L23:N23,0)+1),0)+H23*'MPS(input)'!$E$30*'MPS(input)'!$E$29),"0.00",((F23+G23)*R23*K23+(F23+G23)*S23*IFERROR(SMALL(L23:N23,COUNTIF(L23:N23,0)+1),0)+H23*'MPS(input)'!$E$30*'MPS(input)'!$E$29))</f>
        <v>0.00</v>
      </c>
      <c r="V23" s="144">
        <f t="shared" si="0"/>
        <v>0</v>
      </c>
    </row>
    <row r="24" spans="1:22" x14ac:dyDescent="0.15">
      <c r="A24" s="181"/>
      <c r="B24" s="78">
        <v>18</v>
      </c>
      <c r="C24" s="150"/>
      <c r="D24" s="150"/>
      <c r="E24" s="150"/>
      <c r="F24" s="79"/>
      <c r="G24" s="79"/>
      <c r="H24" s="79"/>
      <c r="I24" s="135">
        <f>'MPS(input)'!$E$14</f>
        <v>0</v>
      </c>
      <c r="J24" s="136">
        <f>'MPS(input)'!$E$17</f>
        <v>0</v>
      </c>
      <c r="K24" s="137">
        <f>'MPS(input)'!$E$22</f>
        <v>0</v>
      </c>
      <c r="L24" s="138">
        <f>'MPS(input)'!$E$23</f>
        <v>0</v>
      </c>
      <c r="M24" s="138">
        <f>'MPS(input)'!$E$24</f>
        <v>0</v>
      </c>
      <c r="N24" s="139">
        <f>'MPS(input)'!$E$25</f>
        <v>0</v>
      </c>
      <c r="O24" s="140">
        <f>'MPS(input)'!$E$31</f>
        <v>0</v>
      </c>
      <c r="P24" s="141">
        <f>'MPS(input)'!$E$29</f>
        <v>0</v>
      </c>
      <c r="Q24" s="141">
        <f>'MPS(input)'!$E$30</f>
        <v>0</v>
      </c>
      <c r="R24" s="142" t="e">
        <f>$I$7/($I$7+'MPS(input)'!$E$15*'MPS(input)'!$E$34/1000+$J$7)</f>
        <v>#DIV/0!</v>
      </c>
      <c r="S24" s="142" t="e">
        <f t="shared" si="1"/>
        <v>#DIV/0!</v>
      </c>
      <c r="T24" s="143">
        <f>(C24*(D24-E24)*'MPS(input)'!$E$27*'MPS(input)'!$E$28/1000)/'MPS(input)'!$E$26*'MPS(input)'!$E$30</f>
        <v>0</v>
      </c>
      <c r="U24" s="143" t="str">
        <f>IF(ISERROR((F24+G24)*R24*K24+(F24+G24)*S24*IFERROR(SMALL(L24:N24,COUNTIF(L24:N24,0)+1),0)+H24*'MPS(input)'!$E$30*'MPS(input)'!$E$29),"0.00",((F24+G24)*R24*K24+(F24+G24)*S24*IFERROR(SMALL(L24:N24,COUNTIF(L24:N24,0)+1),0)+H24*'MPS(input)'!$E$30*'MPS(input)'!$E$29))</f>
        <v>0.00</v>
      </c>
      <c r="V24" s="144">
        <f t="shared" si="0"/>
        <v>0</v>
      </c>
    </row>
    <row r="25" spans="1:22" x14ac:dyDescent="0.15">
      <c r="A25" s="181"/>
      <c r="B25" s="78">
        <v>19</v>
      </c>
      <c r="C25" s="150"/>
      <c r="D25" s="150"/>
      <c r="E25" s="150"/>
      <c r="F25" s="79"/>
      <c r="G25" s="79"/>
      <c r="H25" s="79"/>
      <c r="I25" s="135">
        <f>'MPS(input)'!$E$14</f>
        <v>0</v>
      </c>
      <c r="J25" s="136">
        <f>'MPS(input)'!$E$17</f>
        <v>0</v>
      </c>
      <c r="K25" s="137">
        <f>'MPS(input)'!$E$22</f>
        <v>0</v>
      </c>
      <c r="L25" s="138">
        <f>'MPS(input)'!$E$23</f>
        <v>0</v>
      </c>
      <c r="M25" s="138">
        <f>'MPS(input)'!$E$24</f>
        <v>0</v>
      </c>
      <c r="N25" s="139">
        <f>'MPS(input)'!$E$25</f>
        <v>0</v>
      </c>
      <c r="O25" s="140">
        <f>'MPS(input)'!$E$31</f>
        <v>0</v>
      </c>
      <c r="P25" s="141">
        <f>'MPS(input)'!$E$29</f>
        <v>0</v>
      </c>
      <c r="Q25" s="141">
        <f>'MPS(input)'!$E$30</f>
        <v>0</v>
      </c>
      <c r="R25" s="142" t="e">
        <f>$I$7/($I$7+'MPS(input)'!$E$15*'MPS(input)'!$E$34/1000+$J$7)</f>
        <v>#DIV/0!</v>
      </c>
      <c r="S25" s="142" t="e">
        <f t="shared" si="1"/>
        <v>#DIV/0!</v>
      </c>
      <c r="T25" s="143">
        <f>(C25*(D25-E25)*'MPS(input)'!$E$27*'MPS(input)'!$E$28/1000)/'MPS(input)'!$E$26*'MPS(input)'!$E$30</f>
        <v>0</v>
      </c>
      <c r="U25" s="143" t="str">
        <f>IF(ISERROR((F25+G25)*R25*K25+(F25+G25)*S25*IFERROR(SMALL(L25:N25,COUNTIF(L25:N25,0)+1),0)+H25*'MPS(input)'!$E$30*'MPS(input)'!$E$29),"0.00",((F25+G25)*R25*K25+(F25+G25)*S25*IFERROR(SMALL(L25:N25,COUNTIF(L25:N25,0)+1),0)+H25*'MPS(input)'!$E$30*'MPS(input)'!$E$29))</f>
        <v>0.00</v>
      </c>
      <c r="V25" s="144">
        <f t="shared" si="0"/>
        <v>0</v>
      </c>
    </row>
    <row r="26" spans="1:22" x14ac:dyDescent="0.15">
      <c r="A26" s="181"/>
      <c r="B26" s="78">
        <v>20</v>
      </c>
      <c r="C26" s="150"/>
      <c r="D26" s="150"/>
      <c r="E26" s="150"/>
      <c r="F26" s="79"/>
      <c r="G26" s="79"/>
      <c r="H26" s="79"/>
      <c r="I26" s="135">
        <f>'MPS(input)'!$E$14</f>
        <v>0</v>
      </c>
      <c r="J26" s="136">
        <f>'MPS(input)'!$E$17</f>
        <v>0</v>
      </c>
      <c r="K26" s="137">
        <f>'MPS(input)'!$E$22</f>
        <v>0</v>
      </c>
      <c r="L26" s="138">
        <f>'MPS(input)'!$E$23</f>
        <v>0</v>
      </c>
      <c r="M26" s="138">
        <f>'MPS(input)'!$E$24</f>
        <v>0</v>
      </c>
      <c r="N26" s="139">
        <f>'MPS(input)'!$E$25</f>
        <v>0</v>
      </c>
      <c r="O26" s="140">
        <f>'MPS(input)'!$E$31</f>
        <v>0</v>
      </c>
      <c r="P26" s="141">
        <f>'MPS(input)'!$E$29</f>
        <v>0</v>
      </c>
      <c r="Q26" s="141">
        <f>'MPS(input)'!$E$30</f>
        <v>0</v>
      </c>
      <c r="R26" s="142" t="e">
        <f>$I$7/($I$7+'MPS(input)'!$E$15*'MPS(input)'!$E$34/1000+$J$7)</f>
        <v>#DIV/0!</v>
      </c>
      <c r="S26" s="142" t="e">
        <f t="shared" si="1"/>
        <v>#DIV/0!</v>
      </c>
      <c r="T26" s="143">
        <f>(C26*(D26-E26)*'MPS(input)'!$E$27*'MPS(input)'!$E$28/1000)/'MPS(input)'!$E$26*'MPS(input)'!$E$30</f>
        <v>0</v>
      </c>
      <c r="U26" s="143" t="str">
        <f>IF(ISERROR((F26+G26)*R26*K26+(F26+G26)*S26*IFERROR(SMALL(L26:N26,COUNTIF(L26:N26,0)+1),0)+H26*'MPS(input)'!$E$30*'MPS(input)'!$E$29),"0.00",((F26+G26)*R26*K26+(F26+G26)*S26*IFERROR(SMALL(L26:N26,COUNTIF(L26:N26,0)+1),0)+H26*'MPS(input)'!$E$30*'MPS(input)'!$E$29))</f>
        <v>0.00</v>
      </c>
      <c r="V26" s="144">
        <f t="shared" si="0"/>
        <v>0</v>
      </c>
    </row>
    <row r="27" spans="1:22" ht="15" x14ac:dyDescent="0.15">
      <c r="A27" s="181"/>
      <c r="B27" s="145" t="s">
        <v>57</v>
      </c>
      <c r="C27" s="146" t="s">
        <v>58</v>
      </c>
      <c r="D27" s="146" t="s">
        <v>58</v>
      </c>
      <c r="E27" s="146" t="s">
        <v>58</v>
      </c>
      <c r="F27" s="146" t="s">
        <v>58</v>
      </c>
      <c r="G27" s="146" t="s">
        <v>58</v>
      </c>
      <c r="H27" s="146" t="s">
        <v>58</v>
      </c>
      <c r="I27" s="146" t="s">
        <v>58</v>
      </c>
      <c r="J27" s="146" t="s">
        <v>58</v>
      </c>
      <c r="K27" s="146" t="s">
        <v>58</v>
      </c>
      <c r="L27" s="146" t="s">
        <v>58</v>
      </c>
      <c r="M27" s="146" t="s">
        <v>58</v>
      </c>
      <c r="N27" s="146" t="s">
        <v>58</v>
      </c>
      <c r="O27" s="146" t="s">
        <v>58</v>
      </c>
      <c r="P27" s="146" t="s">
        <v>58</v>
      </c>
      <c r="Q27" s="146" t="s">
        <v>58</v>
      </c>
      <c r="R27" s="146" t="s">
        <v>58</v>
      </c>
      <c r="S27" s="146" t="s">
        <v>58</v>
      </c>
      <c r="T27" s="147">
        <f>SUMIF(T7:T26,"&gt;0",T7:T26)</f>
        <v>0</v>
      </c>
      <c r="U27" s="148">
        <f>SUM(U7:U26)</f>
        <v>0</v>
      </c>
      <c r="V27" s="147">
        <f>SUMIF(V7:V26,"&gt;0",V7:V26)</f>
        <v>0</v>
      </c>
    </row>
  </sheetData>
  <sheetProtection password="C303" sheet="1" objects="1" scenarios="1" formatCells="0" formatRows="0" insertRows="0"/>
  <mergeCells count="4">
    <mergeCell ref="T3:V3"/>
    <mergeCell ref="A7:A27"/>
    <mergeCell ref="C3:J3"/>
    <mergeCell ref="K3:Q3"/>
  </mergeCells>
  <phoneticPr fontId="14"/>
  <pageMargins left="0.43307086614173229" right="0.43307086614173229" top="0.74803149606299213" bottom="0.74803149606299213" header="0.31496062992125984" footer="0.31496062992125984"/>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0"/>
  <sheetViews>
    <sheetView showGridLines="0" view="pageBreakPreview" zoomScale="80" zoomScaleNormal="100" zoomScaleSheetLayoutView="80" workbookViewId="0"/>
  </sheetViews>
  <sheetFormatPr defaultColWidth="9" defaultRowHeight="14.25" x14ac:dyDescent="0.15"/>
  <cols>
    <col min="1" max="4" width="3.625" style="5" customWidth="1"/>
    <col min="5" max="5" width="47.125" style="5" customWidth="1"/>
    <col min="6" max="7" width="12.625" style="5" customWidth="1"/>
    <col min="8" max="8" width="14.625" style="5" customWidth="1"/>
    <col min="9" max="9" width="9" style="8"/>
    <col min="10" max="16384" width="9" style="5"/>
  </cols>
  <sheetData>
    <row r="1" spans="1:11" ht="18" customHeight="1" x14ac:dyDescent="0.15">
      <c r="I1" s="11" t="str">
        <f>'MPS(input)'!K1</f>
        <v>Monitoring Spreadsheet: JCM_CR_AM003_ver01.0</v>
      </c>
    </row>
    <row r="2" spans="1:11" ht="18" customHeight="1" x14ac:dyDescent="0.15">
      <c r="I2" s="11" t="str">
        <f>'MPS(input)'!K2</f>
        <v>Reference Number:</v>
      </c>
    </row>
    <row r="3" spans="1:11" ht="27.95" customHeight="1" x14ac:dyDescent="0.15">
      <c r="A3" s="182" t="s">
        <v>147</v>
      </c>
      <c r="B3" s="182"/>
      <c r="C3" s="182"/>
      <c r="D3" s="182"/>
      <c r="E3" s="182"/>
      <c r="F3" s="182"/>
      <c r="G3" s="182"/>
      <c r="H3" s="182"/>
      <c r="I3" s="182"/>
    </row>
    <row r="4" spans="1:11" ht="11.25" customHeight="1" x14ac:dyDescent="0.15"/>
    <row r="5" spans="1:11" ht="18.95" customHeight="1" thickBot="1" x14ac:dyDescent="0.2">
      <c r="A5" s="48" t="s">
        <v>71</v>
      </c>
      <c r="B5" s="49"/>
      <c r="C5" s="49"/>
      <c r="D5" s="49"/>
      <c r="E5" s="50"/>
      <c r="F5" s="51" t="s">
        <v>72</v>
      </c>
      <c r="G5" s="51" t="s">
        <v>73</v>
      </c>
      <c r="H5" s="51" t="s">
        <v>74</v>
      </c>
      <c r="I5" s="52" t="s">
        <v>1</v>
      </c>
    </row>
    <row r="6" spans="1:11" ht="18.95" customHeight="1" thickBot="1" x14ac:dyDescent="0.2">
      <c r="A6" s="53"/>
      <c r="B6" s="18" t="s">
        <v>190</v>
      </c>
      <c r="C6" s="18"/>
      <c r="D6" s="19"/>
      <c r="E6" s="20"/>
      <c r="F6" s="21"/>
      <c r="G6" s="80">
        <f>G10-G13</f>
        <v>0</v>
      </c>
      <c r="H6" s="22" t="s">
        <v>191</v>
      </c>
      <c r="I6" s="54" t="s">
        <v>192</v>
      </c>
    </row>
    <row r="7" spans="1:11" ht="18.75" customHeight="1" x14ac:dyDescent="0.15">
      <c r="A7" s="55" t="s">
        <v>121</v>
      </c>
      <c r="B7" s="16"/>
      <c r="C7" s="16"/>
      <c r="D7" s="16"/>
      <c r="E7" s="17"/>
      <c r="F7" s="17"/>
      <c r="G7" s="17"/>
      <c r="H7" s="17"/>
      <c r="I7" s="56"/>
      <c r="J7" s="69"/>
      <c r="K7" s="69"/>
    </row>
    <row r="8" spans="1:11" ht="18.75" customHeight="1" x14ac:dyDescent="0.15">
      <c r="A8" s="57"/>
      <c r="B8" s="41"/>
      <c r="C8" s="42"/>
      <c r="D8" s="42"/>
      <c r="E8" s="43"/>
      <c r="F8" s="44"/>
      <c r="G8" s="45"/>
      <c r="H8" s="45"/>
      <c r="I8" s="58"/>
    </row>
    <row r="9" spans="1:11" ht="18.95" customHeight="1" thickBot="1" x14ac:dyDescent="0.2">
      <c r="A9" s="59" t="s">
        <v>122</v>
      </c>
      <c r="B9" s="16"/>
      <c r="C9" s="16"/>
      <c r="D9" s="16"/>
      <c r="E9" s="17"/>
      <c r="F9" s="17"/>
      <c r="G9" s="17"/>
      <c r="H9" s="17"/>
      <c r="I9" s="56"/>
    </row>
    <row r="10" spans="1:11" ht="18.95" customHeight="1" thickBot="1" x14ac:dyDescent="0.2">
      <c r="A10" s="57"/>
      <c r="B10" s="23" t="s">
        <v>193</v>
      </c>
      <c r="C10" s="24"/>
      <c r="D10" s="25"/>
      <c r="E10" s="25"/>
      <c r="F10" s="26"/>
      <c r="G10" s="82">
        <f>G11</f>
        <v>0</v>
      </c>
      <c r="H10" s="22" t="s">
        <v>191</v>
      </c>
      <c r="I10" s="60" t="s">
        <v>194</v>
      </c>
    </row>
    <row r="11" spans="1:11" ht="18.95" customHeight="1" x14ac:dyDescent="0.15">
      <c r="A11" s="57"/>
      <c r="B11" s="23"/>
      <c r="C11" s="27" t="s">
        <v>193</v>
      </c>
      <c r="D11" s="28"/>
      <c r="E11" s="29"/>
      <c r="F11" s="30" t="s">
        <v>75</v>
      </c>
      <c r="G11" s="81">
        <f>'MPS(input_separate)'!T27</f>
        <v>0</v>
      </c>
      <c r="H11" s="22" t="s">
        <v>191</v>
      </c>
      <c r="I11" s="60" t="s">
        <v>194</v>
      </c>
    </row>
    <row r="12" spans="1:11" ht="18.95" customHeight="1" thickBot="1" x14ac:dyDescent="0.2">
      <c r="A12" s="59" t="s">
        <v>123</v>
      </c>
      <c r="B12" s="31"/>
      <c r="C12" s="31"/>
      <c r="D12" s="31"/>
      <c r="E12" s="32"/>
      <c r="F12" s="17"/>
      <c r="G12" s="17"/>
      <c r="H12" s="17"/>
      <c r="I12" s="56"/>
    </row>
    <row r="13" spans="1:11" ht="18.95" customHeight="1" thickBot="1" x14ac:dyDescent="0.2">
      <c r="A13" s="57"/>
      <c r="B13" s="33" t="s">
        <v>195</v>
      </c>
      <c r="C13" s="33"/>
      <c r="D13" s="33"/>
      <c r="E13" s="34"/>
      <c r="F13" s="35"/>
      <c r="G13" s="82">
        <f>G14</f>
        <v>0</v>
      </c>
      <c r="H13" s="36" t="s">
        <v>196</v>
      </c>
      <c r="I13" s="61" t="s">
        <v>197</v>
      </c>
    </row>
    <row r="14" spans="1:11" ht="18.95" customHeight="1" x14ac:dyDescent="0.15">
      <c r="A14" s="62"/>
      <c r="B14" s="63"/>
      <c r="C14" s="64" t="s">
        <v>198</v>
      </c>
      <c r="D14" s="70"/>
      <c r="E14" s="71"/>
      <c r="F14" s="65" t="s">
        <v>75</v>
      </c>
      <c r="G14" s="83">
        <f>'MPS(input_separate)'!U27</f>
        <v>0</v>
      </c>
      <c r="H14" s="66" t="s">
        <v>196</v>
      </c>
      <c r="I14" s="67" t="s">
        <v>197</v>
      </c>
    </row>
    <row r="15" spans="1:11" x14ac:dyDescent="0.15">
      <c r="A15" s="6"/>
      <c r="B15" s="6"/>
      <c r="C15" s="6"/>
      <c r="D15" s="6"/>
      <c r="E15" s="6"/>
      <c r="F15" s="10"/>
      <c r="G15" s="9"/>
      <c r="H15" s="9"/>
      <c r="I15" s="72"/>
    </row>
    <row r="16" spans="1:11" ht="21.75" customHeight="1" x14ac:dyDescent="0.15">
      <c r="E16" s="6" t="s">
        <v>87</v>
      </c>
      <c r="F16" s="7"/>
    </row>
    <row r="17" spans="1:8" s="8" customFormat="1" ht="33" customHeight="1" x14ac:dyDescent="0.15">
      <c r="A17" s="5"/>
      <c r="B17" s="5"/>
      <c r="C17" s="5"/>
      <c r="D17" s="5"/>
      <c r="E17" s="13" t="s">
        <v>89</v>
      </c>
      <c r="F17" s="12">
        <v>0.92</v>
      </c>
      <c r="G17" s="5"/>
      <c r="H17" s="5"/>
    </row>
    <row r="18" spans="1:8" s="8" customFormat="1" x14ac:dyDescent="0.15">
      <c r="A18" s="5"/>
      <c r="B18" s="5"/>
      <c r="C18" s="5"/>
      <c r="D18" s="5"/>
      <c r="E18" s="9"/>
      <c r="F18" s="9"/>
      <c r="G18" s="6"/>
      <c r="H18" s="6"/>
    </row>
    <row r="19" spans="1:8" ht="21" customHeight="1" x14ac:dyDescent="0.15">
      <c r="E19" s="14" t="s">
        <v>247</v>
      </c>
      <c r="F19" s="15">
        <v>4.1859999999999999</v>
      </c>
    </row>
    <row r="20" spans="1:8" ht="21" customHeight="1" x14ac:dyDescent="0.15">
      <c r="E20" s="14" t="s">
        <v>199</v>
      </c>
      <c r="F20" s="38">
        <v>0.99822</v>
      </c>
    </row>
  </sheetData>
  <sheetProtection password="C303" sheet="1" objects="1" scenarios="1"/>
  <mergeCells count="1">
    <mergeCell ref="A3:I3"/>
  </mergeCells>
  <phoneticPr fontId="14"/>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151" customWidth="1"/>
    <col min="2" max="2" width="36.375" style="151" customWidth="1"/>
    <col min="3" max="3" width="49.125" style="151" customWidth="1"/>
    <col min="4" max="16384" width="9" style="151"/>
  </cols>
  <sheetData>
    <row r="1" spans="1:3" ht="18" customHeight="1" x14ac:dyDescent="0.15">
      <c r="C1" s="152" t="str">
        <f>'MPS(input)'!K1</f>
        <v>Monitoring Spreadsheet: JCM_CR_AM003_ver01.0</v>
      </c>
    </row>
    <row r="2" spans="1:3" ht="18" customHeight="1" x14ac:dyDescent="0.15">
      <c r="C2" s="152" t="str">
        <f>'MPS(input)'!K2</f>
        <v>Reference Number:</v>
      </c>
    </row>
    <row r="3" spans="1:3" ht="24.75" customHeight="1" x14ac:dyDescent="0.15">
      <c r="A3" s="183" t="s">
        <v>208</v>
      </c>
      <c r="B3" s="183"/>
      <c r="C3" s="183"/>
    </row>
    <row r="5" spans="1:3" ht="21" customHeight="1" x14ac:dyDescent="0.15">
      <c r="B5" s="153" t="s">
        <v>209</v>
      </c>
      <c r="C5" s="153" t="s">
        <v>210</v>
      </c>
    </row>
    <row r="6" spans="1:3" ht="54.75" customHeight="1" x14ac:dyDescent="0.15">
      <c r="B6" s="154"/>
      <c r="C6" s="154"/>
    </row>
    <row r="7" spans="1:3" ht="54.75" customHeight="1" x14ac:dyDescent="0.15">
      <c r="B7" s="154"/>
      <c r="C7" s="154"/>
    </row>
    <row r="8" spans="1:3" ht="54.75" customHeight="1" x14ac:dyDescent="0.15">
      <c r="B8" s="154"/>
      <c r="C8" s="154"/>
    </row>
    <row r="9" spans="1:3" ht="54.75" customHeight="1" x14ac:dyDescent="0.15">
      <c r="B9" s="154"/>
      <c r="C9" s="154"/>
    </row>
    <row r="10" spans="1:3" ht="54.75" customHeight="1" x14ac:dyDescent="0.15">
      <c r="B10" s="154"/>
      <c r="C10" s="154"/>
    </row>
    <row r="11" spans="1:3" ht="54.75" customHeight="1" x14ac:dyDescent="0.15">
      <c r="B11" s="154"/>
      <c r="C11" s="154"/>
    </row>
    <row r="12" spans="1:3" ht="54.75" customHeight="1" x14ac:dyDescent="0.15">
      <c r="B12" s="154"/>
      <c r="C12" s="154"/>
    </row>
  </sheetData>
  <sheetProtection password="C303" sheet="1" objects="1" scenarios="1" formatCells="0" formatRows="0" insertRows="0"/>
  <mergeCells count="1">
    <mergeCell ref="A3:C3"/>
  </mergeCells>
  <phoneticPr fontId="1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47"/>
  <sheetViews>
    <sheetView view="pageBreakPreview" zoomScale="70" zoomScaleNormal="60" zoomScaleSheetLayoutView="70" zoomScalePageLayoutView="60" workbookViewId="0"/>
  </sheetViews>
  <sheetFormatPr defaultColWidth="9" defaultRowHeight="14.25" x14ac:dyDescent="0.15"/>
  <cols>
    <col min="1" max="1" width="2.625" style="73" customWidth="1"/>
    <col min="2" max="3" width="11.625" style="73" customWidth="1"/>
    <col min="4" max="4" width="12.375" style="73" customWidth="1"/>
    <col min="5" max="5" width="26.625" style="73" customWidth="1"/>
    <col min="6" max="7" width="10.625" style="73" customWidth="1"/>
    <col min="8" max="8" width="11.625" style="73" customWidth="1"/>
    <col min="9" max="9" width="11.5" style="73" customWidth="1"/>
    <col min="10" max="10" width="60.625" style="89" customWidth="1"/>
    <col min="11" max="11" width="12.625" style="73" customWidth="1"/>
    <col min="12" max="12" width="11.5" style="73" customWidth="1"/>
    <col min="13" max="16384" width="9" style="73"/>
  </cols>
  <sheetData>
    <row r="1" spans="1:12" ht="18" customHeight="1" x14ac:dyDescent="0.15">
      <c r="L1" s="46" t="str">
        <f>'MPS(input)'!K1</f>
        <v>Monitoring Spreadsheet: JCM_CR_AM003_ver01.0</v>
      </c>
    </row>
    <row r="2" spans="1:12" ht="18" customHeight="1" x14ac:dyDescent="0.15">
      <c r="L2" s="46" t="str">
        <f>'MPS(input)'!K2</f>
        <v>Reference Number:</v>
      </c>
    </row>
    <row r="3" spans="1:12" ht="27.75" customHeight="1" x14ac:dyDescent="0.15">
      <c r="A3" s="47" t="s">
        <v>212</v>
      </c>
      <c r="B3" s="47"/>
      <c r="C3" s="68"/>
      <c r="D3" s="68"/>
      <c r="E3" s="68"/>
      <c r="F3" s="68"/>
      <c r="G3" s="68"/>
      <c r="H3" s="68"/>
      <c r="I3" s="68"/>
      <c r="J3" s="90"/>
      <c r="K3" s="68"/>
      <c r="L3" s="91"/>
    </row>
    <row r="5" spans="1:12" ht="18.75" customHeight="1" x14ac:dyDescent="0.15">
      <c r="A5" s="155" t="s">
        <v>214</v>
      </c>
      <c r="B5" s="155"/>
      <c r="C5" s="92"/>
      <c r="D5" s="93"/>
      <c r="E5" s="93"/>
      <c r="F5" s="93"/>
      <c r="G5" s="93"/>
      <c r="H5" s="93"/>
      <c r="I5" s="93"/>
      <c r="K5" s="93"/>
      <c r="L5" s="93"/>
    </row>
    <row r="6" spans="1:12" ht="18.75" customHeight="1" x14ac:dyDescent="0.15">
      <c r="A6" s="92"/>
      <c r="B6" s="158" t="s">
        <v>221</v>
      </c>
      <c r="C6" s="158" t="s">
        <v>223</v>
      </c>
      <c r="D6" s="158" t="s">
        <v>224</v>
      </c>
      <c r="E6" s="158" t="s">
        <v>225</v>
      </c>
      <c r="F6" s="158" t="s">
        <v>226</v>
      </c>
      <c r="G6" s="158" t="s">
        <v>227</v>
      </c>
      <c r="H6" s="158" t="s">
        <v>228</v>
      </c>
      <c r="I6" s="158" t="s">
        <v>229</v>
      </c>
      <c r="J6" s="158" t="s">
        <v>230</v>
      </c>
      <c r="K6" s="158" t="s">
        <v>231</v>
      </c>
      <c r="L6" s="158" t="s">
        <v>232</v>
      </c>
    </row>
    <row r="7" spans="1:12" s="95" customFormat="1" ht="39" customHeight="1" x14ac:dyDescent="0.15">
      <c r="A7" s="89"/>
      <c r="B7" s="158" t="s">
        <v>222</v>
      </c>
      <c r="C7" s="105" t="s">
        <v>11</v>
      </c>
      <c r="D7" s="105" t="s">
        <v>12</v>
      </c>
      <c r="E7" s="105" t="s">
        <v>13</v>
      </c>
      <c r="F7" s="157" t="s">
        <v>217</v>
      </c>
      <c r="G7" s="105" t="s">
        <v>0</v>
      </c>
      <c r="H7" s="105" t="s">
        <v>15</v>
      </c>
      <c r="I7" s="105" t="s">
        <v>16</v>
      </c>
      <c r="J7" s="105" t="s">
        <v>25</v>
      </c>
      <c r="K7" s="105" t="s">
        <v>17</v>
      </c>
      <c r="L7" s="105" t="s">
        <v>18</v>
      </c>
    </row>
    <row r="8" spans="1:12" ht="127.5" customHeight="1" x14ac:dyDescent="0.15">
      <c r="A8" s="93"/>
      <c r="B8" s="159"/>
      <c r="C8" s="96" t="s">
        <v>20</v>
      </c>
      <c r="D8" s="97" t="s">
        <v>93</v>
      </c>
      <c r="E8" s="106" t="s">
        <v>111</v>
      </c>
      <c r="F8" s="99" t="s">
        <v>70</v>
      </c>
      <c r="G8" s="100" t="s">
        <v>239</v>
      </c>
      <c r="H8" s="119" t="s">
        <v>19</v>
      </c>
      <c r="I8" s="119" t="s">
        <v>28</v>
      </c>
      <c r="J8" s="37" t="s">
        <v>117</v>
      </c>
      <c r="K8" s="3" t="s">
        <v>41</v>
      </c>
      <c r="L8" s="3" t="s">
        <v>211</v>
      </c>
    </row>
    <row r="9" spans="1:12" ht="127.5" customHeight="1" x14ac:dyDescent="0.15">
      <c r="A9" s="93"/>
      <c r="B9" s="159"/>
      <c r="C9" s="96" t="s">
        <v>67</v>
      </c>
      <c r="D9" s="97" t="s">
        <v>94</v>
      </c>
      <c r="E9" s="106" t="s">
        <v>110</v>
      </c>
      <c r="F9" s="99" t="s">
        <v>70</v>
      </c>
      <c r="G9" s="100" t="s">
        <v>242</v>
      </c>
      <c r="H9" s="119" t="s">
        <v>19</v>
      </c>
      <c r="I9" s="119" t="s">
        <v>28</v>
      </c>
      <c r="J9" s="37" t="s">
        <v>117</v>
      </c>
      <c r="K9" s="3" t="s">
        <v>115</v>
      </c>
      <c r="L9" s="3" t="s">
        <v>211</v>
      </c>
    </row>
    <row r="10" spans="1:12" s="101" customFormat="1" ht="127.5" customHeight="1" x14ac:dyDescent="0.15">
      <c r="A10" s="93"/>
      <c r="B10" s="159"/>
      <c r="C10" s="96" t="s">
        <v>62</v>
      </c>
      <c r="D10" s="97" t="s">
        <v>95</v>
      </c>
      <c r="E10" s="106" t="s">
        <v>112</v>
      </c>
      <c r="F10" s="99" t="s">
        <v>70</v>
      </c>
      <c r="G10" s="100" t="s">
        <v>241</v>
      </c>
      <c r="H10" s="119" t="s">
        <v>19</v>
      </c>
      <c r="I10" s="119" t="s">
        <v>28</v>
      </c>
      <c r="J10" s="37" t="s">
        <v>117</v>
      </c>
      <c r="K10" s="3" t="s">
        <v>115</v>
      </c>
      <c r="L10" s="3" t="s">
        <v>211</v>
      </c>
    </row>
    <row r="11" spans="1:12" ht="127.5" customHeight="1" x14ac:dyDescent="0.15">
      <c r="A11" s="102"/>
      <c r="B11" s="159"/>
      <c r="C11" s="96" t="s">
        <v>38</v>
      </c>
      <c r="D11" s="97" t="s">
        <v>127</v>
      </c>
      <c r="E11" s="106" t="s">
        <v>128</v>
      </c>
      <c r="F11" s="99" t="s">
        <v>70</v>
      </c>
      <c r="G11" s="100" t="s">
        <v>21</v>
      </c>
      <c r="H11" s="119" t="s">
        <v>19</v>
      </c>
      <c r="I11" s="119" t="s">
        <v>28</v>
      </c>
      <c r="J11" s="37" t="s">
        <v>117</v>
      </c>
      <c r="K11" s="3" t="s">
        <v>41</v>
      </c>
      <c r="L11" s="3" t="s">
        <v>211</v>
      </c>
    </row>
    <row r="12" spans="1:12" s="101" customFormat="1" ht="127.5" customHeight="1" x14ac:dyDescent="0.15">
      <c r="A12" s="93"/>
      <c r="B12" s="159"/>
      <c r="C12" s="96" t="s">
        <v>68</v>
      </c>
      <c r="D12" s="97" t="s">
        <v>129</v>
      </c>
      <c r="E12" s="106" t="s">
        <v>130</v>
      </c>
      <c r="F12" s="99" t="s">
        <v>70</v>
      </c>
      <c r="G12" s="100" t="s">
        <v>21</v>
      </c>
      <c r="H12" s="119" t="s">
        <v>19</v>
      </c>
      <c r="I12" s="119" t="s">
        <v>28</v>
      </c>
      <c r="J12" s="37" t="s">
        <v>117</v>
      </c>
      <c r="K12" s="3" t="s">
        <v>41</v>
      </c>
      <c r="L12" s="3" t="s">
        <v>211</v>
      </c>
    </row>
    <row r="13" spans="1:12" s="101" customFormat="1" ht="127.5" customHeight="1" x14ac:dyDescent="0.15">
      <c r="A13" s="93"/>
      <c r="B13" s="159"/>
      <c r="C13" s="96" t="s">
        <v>69</v>
      </c>
      <c r="D13" s="100" t="s">
        <v>131</v>
      </c>
      <c r="E13" s="106" t="s">
        <v>132</v>
      </c>
      <c r="F13" s="99" t="s">
        <v>70</v>
      </c>
      <c r="G13" s="100" t="s">
        <v>114</v>
      </c>
      <c r="H13" s="119" t="s">
        <v>19</v>
      </c>
      <c r="I13" s="119" t="s">
        <v>28</v>
      </c>
      <c r="J13" s="37" t="s">
        <v>117</v>
      </c>
      <c r="K13" s="3" t="s">
        <v>41</v>
      </c>
      <c r="L13" s="3" t="s">
        <v>211</v>
      </c>
    </row>
    <row r="14" spans="1:12" s="101" customFormat="1" ht="200.25" customHeight="1" x14ac:dyDescent="0.15">
      <c r="A14" s="93"/>
      <c r="B14" s="159"/>
      <c r="C14" s="96" t="s">
        <v>34</v>
      </c>
      <c r="D14" s="103" t="s">
        <v>133</v>
      </c>
      <c r="E14" s="106" t="s">
        <v>134</v>
      </c>
      <c r="F14" s="87"/>
      <c r="G14" s="100" t="s">
        <v>21</v>
      </c>
      <c r="H14" s="2" t="s">
        <v>36</v>
      </c>
      <c r="I14" s="2" t="s">
        <v>37</v>
      </c>
      <c r="J14" s="3" t="s">
        <v>99</v>
      </c>
      <c r="K14" s="3" t="s">
        <v>41</v>
      </c>
      <c r="L14" s="3"/>
    </row>
    <row r="15" spans="1:12" s="101" customFormat="1" ht="127.5" customHeight="1" x14ac:dyDescent="0.15">
      <c r="A15" s="93"/>
      <c r="B15" s="159"/>
      <c r="C15" s="96" t="s">
        <v>35</v>
      </c>
      <c r="D15" s="103" t="s">
        <v>135</v>
      </c>
      <c r="E15" s="106" t="s">
        <v>136</v>
      </c>
      <c r="F15" s="39"/>
      <c r="G15" s="100" t="s">
        <v>81</v>
      </c>
      <c r="H15" s="2" t="s">
        <v>19</v>
      </c>
      <c r="I15" s="2" t="s">
        <v>28</v>
      </c>
      <c r="J15" s="37" t="s">
        <v>117</v>
      </c>
      <c r="K15" s="3" t="s">
        <v>41</v>
      </c>
      <c r="L15" s="40"/>
    </row>
    <row r="16" spans="1:12" s="101" customFormat="1" ht="57.75" customHeight="1" x14ac:dyDescent="0.15">
      <c r="A16" s="93"/>
      <c r="B16" s="159"/>
      <c r="C16" s="96" t="s">
        <v>66</v>
      </c>
      <c r="D16" s="103" t="s">
        <v>137</v>
      </c>
      <c r="E16" s="106" t="s">
        <v>138</v>
      </c>
      <c r="F16" s="1"/>
      <c r="G16" s="106" t="s">
        <v>150</v>
      </c>
      <c r="H16" s="2" t="s">
        <v>63</v>
      </c>
      <c r="I16" s="2" t="s">
        <v>64</v>
      </c>
      <c r="J16" s="3" t="s">
        <v>101</v>
      </c>
      <c r="K16" s="3" t="s">
        <v>41</v>
      </c>
      <c r="L16" s="3"/>
    </row>
    <row r="17" spans="1:12" ht="127.5" customHeight="1" x14ac:dyDescent="0.15">
      <c r="A17" s="93"/>
      <c r="B17" s="159"/>
      <c r="C17" s="96" t="s">
        <v>83</v>
      </c>
      <c r="D17" s="103" t="s">
        <v>139</v>
      </c>
      <c r="E17" s="106" t="s">
        <v>126</v>
      </c>
      <c r="F17" s="86"/>
      <c r="G17" s="104" t="s">
        <v>21</v>
      </c>
      <c r="H17" s="2" t="s">
        <v>19</v>
      </c>
      <c r="I17" s="2" t="s">
        <v>28</v>
      </c>
      <c r="J17" s="37" t="s">
        <v>117</v>
      </c>
      <c r="K17" s="3" t="s">
        <v>41</v>
      </c>
      <c r="L17" s="2"/>
    </row>
    <row r="18" spans="1:12" ht="8.25" customHeight="1" x14ac:dyDescent="0.15">
      <c r="J18" s="73"/>
    </row>
    <row r="19" spans="1:12" ht="20.100000000000001" customHeight="1" x14ac:dyDescent="0.15">
      <c r="A19" s="155" t="s">
        <v>215</v>
      </c>
      <c r="B19" s="155"/>
      <c r="C19" s="93"/>
      <c r="D19" s="93"/>
      <c r="E19" s="93"/>
      <c r="F19" s="93"/>
      <c r="G19" s="93"/>
      <c r="H19" s="93"/>
      <c r="I19" s="93"/>
      <c r="K19" s="93"/>
      <c r="L19" s="93"/>
    </row>
    <row r="20" spans="1:12" ht="20.100000000000001" customHeight="1" x14ac:dyDescent="0.15">
      <c r="A20" s="93"/>
      <c r="B20" s="193" t="s">
        <v>2</v>
      </c>
      <c r="C20" s="194"/>
      <c r="D20" s="178" t="s">
        <v>3</v>
      </c>
      <c r="E20" s="178"/>
      <c r="F20" s="105" t="s">
        <v>4</v>
      </c>
      <c r="G20" s="105" t="s">
        <v>5</v>
      </c>
      <c r="H20" s="178" t="s">
        <v>6</v>
      </c>
      <c r="I20" s="178"/>
      <c r="J20" s="178"/>
      <c r="K20" s="178" t="s">
        <v>7</v>
      </c>
      <c r="L20" s="178"/>
    </row>
    <row r="21" spans="1:12" ht="39" customHeight="1" x14ac:dyDescent="0.15">
      <c r="A21" s="93"/>
      <c r="B21" s="193" t="s">
        <v>12</v>
      </c>
      <c r="C21" s="194"/>
      <c r="D21" s="178" t="s">
        <v>13</v>
      </c>
      <c r="E21" s="178"/>
      <c r="F21" s="105" t="s">
        <v>14</v>
      </c>
      <c r="G21" s="105" t="s">
        <v>0</v>
      </c>
      <c r="H21" s="178" t="s">
        <v>16</v>
      </c>
      <c r="I21" s="178"/>
      <c r="J21" s="178"/>
      <c r="K21" s="178" t="s">
        <v>18</v>
      </c>
      <c r="L21" s="178"/>
    </row>
    <row r="22" spans="1:12" ht="64.5" customHeight="1" x14ac:dyDescent="0.15">
      <c r="A22" s="93"/>
      <c r="B22" s="191" t="s">
        <v>42</v>
      </c>
      <c r="C22" s="192"/>
      <c r="D22" s="176" t="s">
        <v>96</v>
      </c>
      <c r="E22" s="176"/>
      <c r="F22" s="165">
        <f>'MPS(input)'!E22</f>
        <v>0</v>
      </c>
      <c r="G22" s="106" t="s">
        <v>43</v>
      </c>
      <c r="H22" s="174" t="str">
        <f>IF('MPS(input)'!G22&gt;0,'MPS(input)'!G22,"")</f>
        <v>The most recent value available at the time of validation is applied and fixed for the monitoring period thereafter. The data is sourced from “Factores de emisión de gases efecto invernadero”, Instituto Meteorológico Nacional unless otherwise instructed by the Joint Committee.</v>
      </c>
      <c r="I22" s="174"/>
      <c r="J22" s="174"/>
      <c r="K22" s="197" t="str">
        <f>IF('MPS(input)'!J22&gt;0,'MPS(input)'!J22,"")</f>
        <v/>
      </c>
      <c r="L22" s="197"/>
    </row>
    <row r="23" spans="1:12" ht="64.5" customHeight="1" x14ac:dyDescent="0.15">
      <c r="A23" s="93"/>
      <c r="B23" s="191" t="s">
        <v>42</v>
      </c>
      <c r="C23" s="192"/>
      <c r="D23" s="176" t="s">
        <v>49</v>
      </c>
      <c r="E23" s="176"/>
      <c r="F23" s="107">
        <f>IF(ISERROR(3.6*(100/F31)*F33),0,3.6*(100/F31)*F33)</f>
        <v>0</v>
      </c>
      <c r="G23" s="106" t="s">
        <v>43</v>
      </c>
      <c r="H23" s="174" t="str">
        <f>IF('MPS(input)'!G23&gt;0,'MPS(input)'!G23,"")</f>
        <v>Power generation efficiency obtained from manufacturer's specification</v>
      </c>
      <c r="I23" s="174"/>
      <c r="J23" s="174"/>
      <c r="K23" s="174" t="str">
        <f>IF('MPS(input)'!J23&gt;0,'MPS(input)'!J23,"")</f>
        <v>Calculated</v>
      </c>
      <c r="L23" s="174"/>
    </row>
    <row r="24" spans="1:12" ht="64.5" customHeight="1" x14ac:dyDescent="0.15">
      <c r="A24" s="93"/>
      <c r="B24" s="191" t="s">
        <v>42</v>
      </c>
      <c r="C24" s="192"/>
      <c r="D24" s="176" t="s">
        <v>90</v>
      </c>
      <c r="E24" s="176"/>
      <c r="F24" s="107">
        <f>IF(ISERROR(F16*F32*F33/F11),0,F16*F32*F33/F11)</f>
        <v>0</v>
      </c>
      <c r="G24" s="106" t="s">
        <v>43</v>
      </c>
      <c r="H24" s="174" t="str">
        <f>IF('MPS(input)'!G24&gt;0,'MPS(input)'!G24,"")</f>
        <v>The power generation efficiency calculated from monitored data of the amount of fuel input for power generation and the amount of electricity generated.</v>
      </c>
      <c r="I24" s="174"/>
      <c r="J24" s="174"/>
      <c r="K24" s="174" t="str">
        <f>IF('MPS(input)'!J24&gt;0,'MPS(input)'!J24,"")</f>
        <v>Calculated</v>
      </c>
      <c r="L24" s="174"/>
    </row>
    <row r="25" spans="1:12" ht="124.5" customHeight="1" x14ac:dyDescent="0.15">
      <c r="A25" s="93"/>
      <c r="B25" s="191" t="s">
        <v>42</v>
      </c>
      <c r="C25" s="192"/>
      <c r="D25" s="176" t="s">
        <v>91</v>
      </c>
      <c r="E25" s="176"/>
      <c r="F25" s="165">
        <f>'MPS(input)'!E25</f>
        <v>0</v>
      </c>
      <c r="G25" s="106" t="s">
        <v>43</v>
      </c>
      <c r="H25" s="174" t="str">
        <f>IF('MPS(input)'!G25&gt;0,'MPS(input)'!G25,"")</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25" s="174"/>
      <c r="J25" s="174"/>
      <c r="K25" s="174" t="str">
        <f>IF('MPS(input)'!J25&gt;0,'MPS(input)'!J25,"")</f>
        <v/>
      </c>
      <c r="L25" s="174"/>
    </row>
    <row r="26" spans="1:12" ht="36" customHeight="1" x14ac:dyDescent="0.15">
      <c r="A26" s="93"/>
      <c r="B26" s="195" t="s">
        <v>207</v>
      </c>
      <c r="C26" s="196"/>
      <c r="D26" s="176" t="s">
        <v>47</v>
      </c>
      <c r="E26" s="176"/>
      <c r="F26" s="149">
        <f>'MRS(calc_process)'!F17</f>
        <v>0.92</v>
      </c>
      <c r="G26" s="109" t="s">
        <v>22</v>
      </c>
      <c r="H26" s="174" t="str">
        <f>IF('MPS(input)'!G26&gt;0,'MPS(input)'!G26,"")</f>
        <v>Default value in the methodology (from the CDM methodological tool "Tool to determine the baseline efficiency of thermal or electric energy generation systems", ver.02).</v>
      </c>
      <c r="I26" s="174"/>
      <c r="J26" s="174"/>
      <c r="K26" s="197" t="str">
        <f>IF('MPS(input)'!J26&gt;0,'MPS(input)'!J26,"")</f>
        <v/>
      </c>
      <c r="L26" s="197"/>
    </row>
    <row r="27" spans="1:12" ht="36" customHeight="1" x14ac:dyDescent="0.15">
      <c r="A27" s="93"/>
      <c r="B27" s="195" t="s">
        <v>103</v>
      </c>
      <c r="C27" s="196"/>
      <c r="D27" s="174" t="s">
        <v>140</v>
      </c>
      <c r="E27" s="174"/>
      <c r="F27" s="161">
        <f>'MPS(input)'!E27</f>
        <v>0</v>
      </c>
      <c r="G27" s="110" t="s">
        <v>243</v>
      </c>
      <c r="H27" s="174" t="str">
        <f>IF('MPS(input)'!G27&gt;0,'MPS(input)'!G27,"")</f>
        <v/>
      </c>
      <c r="I27" s="174"/>
      <c r="J27" s="174"/>
      <c r="K27" s="197" t="str">
        <f>IF('MPS(input)'!J27&gt;0,'MPS(input)'!J27,"")</f>
        <v/>
      </c>
      <c r="L27" s="197"/>
    </row>
    <row r="28" spans="1:12" ht="21" customHeight="1" x14ac:dyDescent="0.15">
      <c r="A28" s="93"/>
      <c r="B28" s="195" t="s">
        <v>30</v>
      </c>
      <c r="C28" s="196"/>
      <c r="D28" s="174" t="s">
        <v>88</v>
      </c>
      <c r="E28" s="174"/>
      <c r="F28" s="162">
        <f>'MPS(input)'!E28</f>
        <v>0</v>
      </c>
      <c r="G28" s="110" t="s">
        <v>120</v>
      </c>
      <c r="H28" s="197" t="str">
        <f>IF('MPS(input)'!G28&gt;0,'MPS(input)'!G28,"")</f>
        <v/>
      </c>
      <c r="I28" s="197"/>
      <c r="J28" s="197"/>
      <c r="K28" s="197" t="str">
        <f>IF('MPS(input)'!J28&gt;0,'MPS(input)'!J28,"")</f>
        <v/>
      </c>
      <c r="L28" s="197"/>
    </row>
    <row r="29" spans="1:12" ht="90" customHeight="1" x14ac:dyDescent="0.15">
      <c r="A29" s="93"/>
      <c r="B29" s="195" t="s">
        <v>105</v>
      </c>
      <c r="C29" s="196"/>
      <c r="D29" s="176" t="s">
        <v>141</v>
      </c>
      <c r="E29" s="176"/>
      <c r="F29" s="149">
        <f>'MPS(input)'!E29</f>
        <v>0</v>
      </c>
      <c r="G29" s="112" t="s">
        <v>118</v>
      </c>
      <c r="H29" s="174" t="str">
        <f>IF('MPS(input)'!G29&gt;0,'MPS(input)'!G29,"")</f>
        <v>In order of preference:
1) values provided by the fuel supplier;
2) measurement by the project participants;
3) regional or national default values;
4) IPCC default values provided in table 1.2 of Ch.1 Vol.2 of 2006 IPCC Guidelines on National GHG Inventories. Upper value is applied.</v>
      </c>
      <c r="I29" s="174"/>
      <c r="J29" s="174"/>
      <c r="K29" s="197" t="str">
        <f>IF('MPS(input)'!J29&gt;0,'MPS(input)'!J29,"")</f>
        <v/>
      </c>
      <c r="L29" s="197"/>
    </row>
    <row r="30" spans="1:12" ht="90" customHeight="1" x14ac:dyDescent="0.15">
      <c r="A30" s="93"/>
      <c r="B30" s="195" t="s">
        <v>102</v>
      </c>
      <c r="C30" s="196"/>
      <c r="D30" s="176" t="s">
        <v>142</v>
      </c>
      <c r="E30" s="176"/>
      <c r="F30" s="149">
        <f>'MPS(input)'!E30</f>
        <v>0</v>
      </c>
      <c r="G30" s="112" t="s">
        <v>55</v>
      </c>
      <c r="H30" s="174" t="str">
        <f>IF('MPS(input)'!G30&gt;0,'MPS(input)'!G30,"")</f>
        <v>In the order of preference:
a) values provided by the fuel supplier;
b) measurement by the project participants;
c) regional or national default values;
d) IPCC default values provided in table 1.4 of Ch.1 Vol.2 of 2006 IPCC Guidelines on National GHG Inventories. Lower value is applied.</v>
      </c>
      <c r="I30" s="174"/>
      <c r="J30" s="174"/>
      <c r="K30" s="197" t="str">
        <f>IF('MPS(input)'!J30&gt;0,'MPS(input)'!J30,"")</f>
        <v/>
      </c>
      <c r="L30" s="197"/>
    </row>
    <row r="31" spans="1:12" ht="36" customHeight="1" x14ac:dyDescent="0.15">
      <c r="A31" s="93"/>
      <c r="B31" s="191" t="s">
        <v>97</v>
      </c>
      <c r="C31" s="192"/>
      <c r="D31" s="176" t="s">
        <v>78</v>
      </c>
      <c r="E31" s="176"/>
      <c r="F31" s="163">
        <f>'MPS(input)'!E31</f>
        <v>0</v>
      </c>
      <c r="G31" s="112" t="s">
        <v>54</v>
      </c>
      <c r="H31" s="174" t="str">
        <f>IF('MPS(input)'!G31&gt;0,'MPS(input)'!G31,"")</f>
        <v>Specification of the captive power generation system provided by the manufacturer</v>
      </c>
      <c r="I31" s="174"/>
      <c r="J31" s="174"/>
      <c r="K31" s="197" t="str">
        <f>IF('MPS(input)'!J31&gt;0,'MPS(input)'!J31,"")</f>
        <v/>
      </c>
      <c r="L31" s="197"/>
    </row>
    <row r="32" spans="1:12" ht="90" customHeight="1" x14ac:dyDescent="0.15">
      <c r="A32" s="93"/>
      <c r="B32" s="191" t="s">
        <v>119</v>
      </c>
      <c r="C32" s="192"/>
      <c r="D32" s="176" t="s">
        <v>106</v>
      </c>
      <c r="E32" s="176"/>
      <c r="F32" s="149">
        <f>'MPS(input)'!E32</f>
        <v>0</v>
      </c>
      <c r="G32" s="112" t="s">
        <v>118</v>
      </c>
      <c r="H32" s="174" t="str">
        <f>IF('MPS(input)'!G32&gt;0,'MPS(input)'!G32,"")</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32" s="174"/>
      <c r="J32" s="174"/>
      <c r="K32" s="197" t="str">
        <f>IF('MPS(input)'!J32&gt;0,'MPS(input)'!J32,"")</f>
        <v/>
      </c>
      <c r="L32" s="197"/>
    </row>
    <row r="33" spans="1:12" ht="90" customHeight="1" x14ac:dyDescent="0.15">
      <c r="A33" s="93"/>
      <c r="B33" s="191" t="s">
        <v>104</v>
      </c>
      <c r="C33" s="192"/>
      <c r="D33" s="176" t="s">
        <v>79</v>
      </c>
      <c r="E33" s="176"/>
      <c r="F33" s="149">
        <f>'MPS(input)'!E33</f>
        <v>0</v>
      </c>
      <c r="G33" s="112" t="s">
        <v>55</v>
      </c>
      <c r="H33" s="174" t="str">
        <f>IF('MPS(input)'!G33&gt;0,'MPS(input)'!G33,"")</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33" s="174"/>
      <c r="J33" s="174"/>
      <c r="K33" s="197" t="str">
        <f>IF('MPS(input)'!J33&gt;0,'MPS(input)'!J33,"")</f>
        <v/>
      </c>
      <c r="L33" s="197"/>
    </row>
    <row r="34" spans="1:12" ht="21" customHeight="1" x14ac:dyDescent="0.15">
      <c r="A34" s="93"/>
      <c r="B34" s="191" t="s">
        <v>98</v>
      </c>
      <c r="C34" s="192"/>
      <c r="D34" s="176" t="s">
        <v>84</v>
      </c>
      <c r="E34" s="176"/>
      <c r="F34" s="164">
        <f>'MPS(input)'!E34</f>
        <v>0</v>
      </c>
      <c r="G34" s="113" t="s">
        <v>85</v>
      </c>
      <c r="H34" s="174" t="str">
        <f>IF('MPS(input)'!G34&gt;0,'MPS(input)'!G34,"")</f>
        <v>Specification of generator for captive electricity</v>
      </c>
      <c r="I34" s="174"/>
      <c r="J34" s="174"/>
      <c r="K34" s="197" t="str">
        <f>IF('MPS(input)'!J34&gt;0,'MPS(input)'!J34,"")</f>
        <v/>
      </c>
      <c r="L34" s="197"/>
    </row>
    <row r="35" spans="1:12" ht="6.75" customHeight="1" x14ac:dyDescent="0.15">
      <c r="J35" s="73"/>
    </row>
    <row r="36" spans="1:12" ht="18.75" customHeight="1" x14ac:dyDescent="0.15">
      <c r="A36" s="156" t="s">
        <v>216</v>
      </c>
      <c r="B36" s="156"/>
      <c r="C36" s="93"/>
      <c r="D36" s="93"/>
      <c r="E36" s="93"/>
      <c r="F36" s="93"/>
      <c r="G36" s="93"/>
      <c r="H36" s="93"/>
      <c r="I36" s="93"/>
      <c r="K36" s="93"/>
      <c r="L36" s="93"/>
    </row>
    <row r="37" spans="1:12" ht="17.25" customHeight="1" thickBot="1" x14ac:dyDescent="0.2">
      <c r="B37" s="188" t="s">
        <v>237</v>
      </c>
      <c r="C37" s="188"/>
      <c r="D37" s="184" t="s">
        <v>155</v>
      </c>
      <c r="E37" s="185"/>
      <c r="F37" s="115" t="s">
        <v>0</v>
      </c>
    </row>
    <row r="38" spans="1:12" ht="19.5" customHeight="1" thickBot="1" x14ac:dyDescent="0.2">
      <c r="B38" s="189"/>
      <c r="C38" s="190"/>
      <c r="D38" s="186">
        <f>ROUNDDOWN('MRS(calc_process)'!G6, 0)</f>
        <v>0</v>
      </c>
      <c r="E38" s="187"/>
      <c r="F38" s="116" t="s">
        <v>76</v>
      </c>
    </row>
    <row r="39" spans="1:12" ht="20.100000000000001" customHeight="1" x14ac:dyDescent="0.15">
      <c r="C39" s="74"/>
      <c r="D39" s="74"/>
      <c r="G39" s="75"/>
      <c r="H39" s="75"/>
      <c r="J39" s="73"/>
    </row>
    <row r="40" spans="1:12" ht="18.75" customHeight="1" x14ac:dyDescent="0.15">
      <c r="A40" s="76" t="s">
        <v>200</v>
      </c>
      <c r="B40" s="76"/>
      <c r="J40" s="73"/>
    </row>
    <row r="41" spans="1:12" ht="18" customHeight="1" x14ac:dyDescent="0.15">
      <c r="B41" s="77" t="s">
        <v>233</v>
      </c>
      <c r="C41" s="170" t="s">
        <v>234</v>
      </c>
      <c r="D41" s="171"/>
      <c r="E41" s="171"/>
      <c r="F41" s="171"/>
      <c r="G41" s="171"/>
      <c r="H41" s="171"/>
      <c r="I41" s="171"/>
      <c r="J41" s="172"/>
      <c r="K41" s="160"/>
    </row>
    <row r="42" spans="1:12" ht="18" customHeight="1" x14ac:dyDescent="0.15">
      <c r="B42" s="77" t="s">
        <v>235</v>
      </c>
      <c r="C42" s="170" t="s">
        <v>204</v>
      </c>
      <c r="D42" s="171"/>
      <c r="E42" s="171"/>
      <c r="F42" s="171"/>
      <c r="G42" s="171"/>
      <c r="H42" s="171"/>
      <c r="I42" s="171"/>
      <c r="J42" s="172"/>
      <c r="K42" s="160"/>
    </row>
    <row r="43" spans="1:12" ht="18" customHeight="1" x14ac:dyDescent="0.15">
      <c r="B43" s="77" t="s">
        <v>236</v>
      </c>
      <c r="C43" s="170" t="s">
        <v>206</v>
      </c>
      <c r="D43" s="171"/>
      <c r="E43" s="171"/>
      <c r="F43" s="171"/>
      <c r="G43" s="171"/>
      <c r="H43" s="171"/>
      <c r="I43" s="171"/>
      <c r="J43" s="172"/>
      <c r="K43" s="160"/>
    </row>
    <row r="46" spans="1:12" x14ac:dyDescent="0.15">
      <c r="H46" s="117"/>
      <c r="I46" s="75"/>
    </row>
    <row r="47" spans="1:12" x14ac:dyDescent="0.15">
      <c r="H47" s="118"/>
    </row>
  </sheetData>
  <sheetProtection password="C303" sheet="1" objects="1" scenarios="1" formatCells="0" formatRows="0"/>
  <mergeCells count="67">
    <mergeCell ref="D20:E20"/>
    <mergeCell ref="H20:J20"/>
    <mergeCell ref="K20:L20"/>
    <mergeCell ref="D21:E21"/>
    <mergeCell ref="H21:J21"/>
    <mergeCell ref="K21:L21"/>
    <mergeCell ref="D22:E22"/>
    <mergeCell ref="H22:J22"/>
    <mergeCell ref="K22:L22"/>
    <mergeCell ref="D23:E23"/>
    <mergeCell ref="H23:J23"/>
    <mergeCell ref="K23:L23"/>
    <mergeCell ref="D24:E24"/>
    <mergeCell ref="H24:J24"/>
    <mergeCell ref="K24:L24"/>
    <mergeCell ref="D25:E25"/>
    <mergeCell ref="H25:J25"/>
    <mergeCell ref="K25:L25"/>
    <mergeCell ref="D26:E26"/>
    <mergeCell ref="H26:J26"/>
    <mergeCell ref="K26:L26"/>
    <mergeCell ref="D27:E27"/>
    <mergeCell ref="H27:J27"/>
    <mergeCell ref="K27:L27"/>
    <mergeCell ref="D28:E28"/>
    <mergeCell ref="H28:J28"/>
    <mergeCell ref="K28:L28"/>
    <mergeCell ref="D29:E29"/>
    <mergeCell ref="H29:J29"/>
    <mergeCell ref="K29:L29"/>
    <mergeCell ref="D30:E30"/>
    <mergeCell ref="H30:J30"/>
    <mergeCell ref="K30:L30"/>
    <mergeCell ref="D31:E31"/>
    <mergeCell ref="H31:J31"/>
    <mergeCell ref="K31:L31"/>
    <mergeCell ref="D32:E32"/>
    <mergeCell ref="H32:J32"/>
    <mergeCell ref="K32:L32"/>
    <mergeCell ref="D33:E33"/>
    <mergeCell ref="H33:J33"/>
    <mergeCell ref="K33:L33"/>
    <mergeCell ref="D34:E34"/>
    <mergeCell ref="H34:J34"/>
    <mergeCell ref="K34:L34"/>
    <mergeCell ref="B34:C34"/>
    <mergeCell ref="C41:J41"/>
    <mergeCell ref="B33:C33"/>
    <mergeCell ref="B20:C20"/>
    <mergeCell ref="B21:C21"/>
    <mergeCell ref="B22:C22"/>
    <mergeCell ref="B23:C23"/>
    <mergeCell ref="B24:C24"/>
    <mergeCell ref="B25:C25"/>
    <mergeCell ref="B26:C26"/>
    <mergeCell ref="B27:C27"/>
    <mergeCell ref="B28:C28"/>
    <mergeCell ref="B29:C29"/>
    <mergeCell ref="B30:C30"/>
    <mergeCell ref="B31:C31"/>
    <mergeCell ref="B32:C32"/>
    <mergeCell ref="C42:J42"/>
    <mergeCell ref="C43:J43"/>
    <mergeCell ref="D37:E37"/>
    <mergeCell ref="D38:E38"/>
    <mergeCell ref="B37:C37"/>
    <mergeCell ref="B38:C38"/>
  </mergeCells>
  <phoneticPr fontId="14"/>
  <pageMargins left="0.55118110236220474" right="0.70866141732283472" top="0.43307086614173229" bottom="0.43307086614173229" header="0.31496062992125984" footer="0.31496062992125984"/>
  <pageSetup paperSize="9" scale="70" fitToHeight="4" orientation="landscape" r:id="rId1"/>
  <rowBreaks count="1" manualBreakCount="1">
    <brk id="33" max="10" man="1"/>
  </rowBreaks>
  <ignoredErrors>
    <ignoredError sqref="H22:L34 F22 F25 F27:F3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27"/>
  <sheetViews>
    <sheetView view="pageBreakPreview" zoomScale="80" zoomScaleNormal="85" zoomScaleSheetLayoutView="80" workbookViewId="0"/>
  </sheetViews>
  <sheetFormatPr defaultColWidth="9" defaultRowHeight="14.25" x14ac:dyDescent="0.15"/>
  <cols>
    <col min="1" max="1" width="12" style="93" customWidth="1"/>
    <col min="2" max="2" width="9" style="93" customWidth="1"/>
    <col min="3" max="5" width="13.875" style="93" customWidth="1"/>
    <col min="6" max="14" width="13.75" style="93" customWidth="1"/>
    <col min="15" max="16" width="10.875" style="93" customWidth="1"/>
    <col min="17" max="17" width="13.75" style="93" customWidth="1"/>
    <col min="18" max="19" width="10.625" style="93" customWidth="1"/>
    <col min="20" max="22" width="13.75" style="93" customWidth="1"/>
    <col min="23" max="16384" width="9" style="93"/>
  </cols>
  <sheetData>
    <row r="1" spans="1:22" ht="18" customHeight="1" x14ac:dyDescent="0.15">
      <c r="V1" s="122" t="str">
        <f>'MPS(input)'!K1</f>
        <v>Monitoring Spreadsheet: JCM_CR_AM003_ver01.0</v>
      </c>
    </row>
    <row r="2" spans="1:22" ht="18" customHeight="1" x14ac:dyDescent="0.15">
      <c r="V2" s="122" t="str">
        <f>'MPS(input)'!K2</f>
        <v>Reference Number:</v>
      </c>
    </row>
    <row r="3" spans="1:22" s="114" customFormat="1" ht="27.6" customHeight="1" x14ac:dyDescent="0.15">
      <c r="A3" s="123"/>
      <c r="B3" s="123"/>
      <c r="C3" s="180" t="s">
        <v>218</v>
      </c>
      <c r="D3" s="180"/>
      <c r="E3" s="180"/>
      <c r="F3" s="180"/>
      <c r="G3" s="180"/>
      <c r="H3" s="180"/>
      <c r="I3" s="180"/>
      <c r="J3" s="180"/>
      <c r="K3" s="180" t="s">
        <v>219</v>
      </c>
      <c r="L3" s="180"/>
      <c r="M3" s="180"/>
      <c r="N3" s="180"/>
      <c r="O3" s="180"/>
      <c r="P3" s="180"/>
      <c r="Q3" s="180"/>
      <c r="R3" s="124"/>
      <c r="S3" s="124"/>
      <c r="T3" s="180" t="s">
        <v>220</v>
      </c>
      <c r="U3" s="180"/>
      <c r="V3" s="180"/>
    </row>
    <row r="4" spans="1:22" ht="18.75" x14ac:dyDescent="0.15">
      <c r="A4" s="134" t="s">
        <v>48</v>
      </c>
      <c r="B4" s="126" t="s">
        <v>109</v>
      </c>
      <c r="C4" s="127" t="s">
        <v>93</v>
      </c>
      <c r="D4" s="127" t="s">
        <v>94</v>
      </c>
      <c r="E4" s="127" t="s">
        <v>95</v>
      </c>
      <c r="F4" s="128" t="s">
        <v>162</v>
      </c>
      <c r="G4" s="128" t="s">
        <v>163</v>
      </c>
      <c r="H4" s="129" t="s">
        <v>131</v>
      </c>
      <c r="I4" s="130" t="s">
        <v>133</v>
      </c>
      <c r="J4" s="130" t="s">
        <v>139</v>
      </c>
      <c r="K4" s="131" t="s">
        <v>42</v>
      </c>
      <c r="L4" s="131" t="s">
        <v>42</v>
      </c>
      <c r="M4" s="131" t="s">
        <v>42</v>
      </c>
      <c r="N4" s="131" t="s">
        <v>42</v>
      </c>
      <c r="O4" s="131" t="s">
        <v>97</v>
      </c>
      <c r="P4" s="131" t="s">
        <v>170</v>
      </c>
      <c r="Q4" s="131" t="s">
        <v>171</v>
      </c>
      <c r="R4" s="131" t="s">
        <v>33</v>
      </c>
      <c r="S4" s="131" t="s">
        <v>33</v>
      </c>
      <c r="T4" s="128" t="s">
        <v>172</v>
      </c>
      <c r="U4" s="128" t="s">
        <v>173</v>
      </c>
      <c r="V4" s="128" t="s">
        <v>174</v>
      </c>
    </row>
    <row r="5" spans="1:22" ht="156" customHeight="1" x14ac:dyDescent="0.15">
      <c r="A5" s="134" t="s">
        <v>31</v>
      </c>
      <c r="B5" s="130" t="s">
        <v>65</v>
      </c>
      <c r="C5" s="130" t="s">
        <v>111</v>
      </c>
      <c r="D5" s="130" t="s">
        <v>110</v>
      </c>
      <c r="E5" s="130" t="s">
        <v>112</v>
      </c>
      <c r="F5" s="130" t="s">
        <v>177</v>
      </c>
      <c r="G5" s="130" t="s">
        <v>130</v>
      </c>
      <c r="H5" s="130" t="s">
        <v>132</v>
      </c>
      <c r="I5" s="130" t="s">
        <v>134</v>
      </c>
      <c r="J5" s="132" t="s">
        <v>125</v>
      </c>
      <c r="K5" s="130" t="s">
        <v>96</v>
      </c>
      <c r="L5" s="130" t="s">
        <v>49</v>
      </c>
      <c r="M5" s="130" t="s">
        <v>90</v>
      </c>
      <c r="N5" s="130" t="s">
        <v>182</v>
      </c>
      <c r="O5" s="130" t="s">
        <v>50</v>
      </c>
      <c r="P5" s="130" t="s">
        <v>51</v>
      </c>
      <c r="Q5" s="130" t="s">
        <v>183</v>
      </c>
      <c r="R5" s="130" t="s">
        <v>52</v>
      </c>
      <c r="S5" s="130" t="s">
        <v>53</v>
      </c>
      <c r="T5" s="132" t="s">
        <v>184</v>
      </c>
      <c r="U5" s="132" t="s">
        <v>113</v>
      </c>
      <c r="V5" s="132" t="s">
        <v>185</v>
      </c>
    </row>
    <row r="6" spans="1:22" ht="28.5" x14ac:dyDescent="0.15">
      <c r="A6" s="134" t="s">
        <v>32</v>
      </c>
      <c r="B6" s="130" t="s">
        <v>33</v>
      </c>
      <c r="C6" s="133" t="s">
        <v>186</v>
      </c>
      <c r="D6" s="128" t="s">
        <v>245</v>
      </c>
      <c r="E6" s="128" t="s">
        <v>240</v>
      </c>
      <c r="F6" s="131" t="s">
        <v>21</v>
      </c>
      <c r="G6" s="131" t="s">
        <v>21</v>
      </c>
      <c r="H6" s="131" t="s">
        <v>108</v>
      </c>
      <c r="I6" s="129" t="s">
        <v>21</v>
      </c>
      <c r="J6" s="131" t="s">
        <v>21</v>
      </c>
      <c r="K6" s="130" t="s">
        <v>43</v>
      </c>
      <c r="L6" s="130" t="s">
        <v>43</v>
      </c>
      <c r="M6" s="130" t="s">
        <v>43</v>
      </c>
      <c r="N6" s="130" t="s">
        <v>43</v>
      </c>
      <c r="O6" s="133" t="s">
        <v>54</v>
      </c>
      <c r="P6" s="133" t="s">
        <v>151</v>
      </c>
      <c r="Q6" s="133" t="s">
        <v>55</v>
      </c>
      <c r="R6" s="133" t="s">
        <v>23</v>
      </c>
      <c r="S6" s="133" t="s">
        <v>23</v>
      </c>
      <c r="T6" s="132" t="s">
        <v>189</v>
      </c>
      <c r="U6" s="132" t="s">
        <v>189</v>
      </c>
      <c r="V6" s="132" t="s">
        <v>189</v>
      </c>
    </row>
    <row r="7" spans="1:22" x14ac:dyDescent="0.15">
      <c r="A7" s="181" t="s">
        <v>238</v>
      </c>
      <c r="B7" s="78">
        <v>1</v>
      </c>
      <c r="C7" s="150"/>
      <c r="D7" s="150"/>
      <c r="E7" s="150"/>
      <c r="F7" s="79"/>
      <c r="G7" s="79"/>
      <c r="H7" s="79"/>
      <c r="I7" s="135">
        <f>'MRS(input)'!$F$14</f>
        <v>0</v>
      </c>
      <c r="J7" s="136">
        <f>'MRS(input)'!$F$17</f>
        <v>0</v>
      </c>
      <c r="K7" s="137">
        <f>'MRS(input)'!$F$22</f>
        <v>0</v>
      </c>
      <c r="L7" s="138">
        <f>'MRS(input)'!$F$23</f>
        <v>0</v>
      </c>
      <c r="M7" s="138">
        <f>'MRS(input)'!$F$24</f>
        <v>0</v>
      </c>
      <c r="N7" s="139">
        <f>'MRS(input)'!$F$25</f>
        <v>0</v>
      </c>
      <c r="O7" s="140">
        <f>'MRS(input)'!$F$31</f>
        <v>0</v>
      </c>
      <c r="P7" s="141">
        <f>'MRS(input)'!$F$29</f>
        <v>0</v>
      </c>
      <c r="Q7" s="141">
        <f>'MRS(input)'!$F$30</f>
        <v>0</v>
      </c>
      <c r="R7" s="142" t="e">
        <f>$I$7/($I$7+'MRS(input)'!$F$15*'MRS(input)'!$F$34/1000+$J$7)</f>
        <v>#DIV/0!</v>
      </c>
      <c r="S7" s="142" t="e">
        <f>1-R7</f>
        <v>#DIV/0!</v>
      </c>
      <c r="T7" s="143">
        <f>(C7*(D7-E7)*'MRS(input)'!$F$27*'MRS(input)'!$F$28/1000)/'MRS(input)'!$F$26*'MRS(input)'!$F$30</f>
        <v>0</v>
      </c>
      <c r="U7" s="143" t="str">
        <f>IF(ISERROR((F7+G7)*R7*K7+(F7+G7)*S7*IFERROR(SMALL(L7:N7,COUNTIF(L7:N7,0)+1),0)+H7*'MRS(input)'!$F$30*'MRS(input)'!$F$29),"0.00",((F7+G7)*R7*K7+(F7+G7)*S7*IFERROR(SMALL(L7:N7,COUNTIF(L7:N7,0)+1),0)+H7*'MRS(input)'!$F$30*'MRS(input)'!$F$29))</f>
        <v>0.00</v>
      </c>
      <c r="V7" s="144">
        <f>T7-U7</f>
        <v>0</v>
      </c>
    </row>
    <row r="8" spans="1:22" x14ac:dyDescent="0.15">
      <c r="A8" s="181"/>
      <c r="B8" s="78">
        <v>2</v>
      </c>
      <c r="C8" s="150"/>
      <c r="D8" s="150"/>
      <c r="E8" s="150"/>
      <c r="F8" s="79"/>
      <c r="G8" s="79"/>
      <c r="H8" s="79"/>
      <c r="I8" s="135">
        <f>'MRS(input)'!$F$14</f>
        <v>0</v>
      </c>
      <c r="J8" s="136">
        <f>'MRS(input)'!$F$17</f>
        <v>0</v>
      </c>
      <c r="K8" s="137">
        <f>'MRS(input)'!$F$22</f>
        <v>0</v>
      </c>
      <c r="L8" s="138">
        <f>'MRS(input)'!$F$23</f>
        <v>0</v>
      </c>
      <c r="M8" s="138">
        <f>'MRS(input)'!$F$24</f>
        <v>0</v>
      </c>
      <c r="N8" s="139">
        <f>'MRS(input)'!$F$25</f>
        <v>0</v>
      </c>
      <c r="O8" s="140">
        <f>'MRS(input)'!$F$31</f>
        <v>0</v>
      </c>
      <c r="P8" s="141">
        <f>'MRS(input)'!$F$29</f>
        <v>0</v>
      </c>
      <c r="Q8" s="141">
        <f>'MRS(input)'!$F$30</f>
        <v>0</v>
      </c>
      <c r="R8" s="142" t="e">
        <f>$I$7/($I$7+'MRS(input)'!$F$15*'MRS(input)'!$F$34/1000+$J$7)</f>
        <v>#DIV/0!</v>
      </c>
      <c r="S8" s="142" t="e">
        <f>1-R8</f>
        <v>#DIV/0!</v>
      </c>
      <c r="T8" s="143">
        <f>(C8*(D8-E8)*'MRS(input)'!$F$27*'MRS(input)'!$F$28/1000)/'MRS(input)'!$F$26*'MRS(input)'!$F$30</f>
        <v>0</v>
      </c>
      <c r="U8" s="143" t="str">
        <f>IF(ISERROR((F8+G8)*R8*K8+(F8+G8)*S8*IFERROR(SMALL(L8:N8,COUNTIF(L8:N8,0)+1),0)+H8*'MRS(input)'!$F$30*'MRS(input)'!$F$29),"0.00",((F8+G8)*R8*K8+(F8+G8)*S8*IFERROR(SMALL(L8:N8,COUNTIF(L8:N8,0)+1),0)+H8*'MRS(input)'!$F$30*'MRS(input)'!$F$29))</f>
        <v>0.00</v>
      </c>
      <c r="V8" s="144">
        <f t="shared" ref="V8:V26" si="0">T8-U8</f>
        <v>0</v>
      </c>
    </row>
    <row r="9" spans="1:22" x14ac:dyDescent="0.15">
      <c r="A9" s="181"/>
      <c r="B9" s="78">
        <v>3</v>
      </c>
      <c r="C9" s="150"/>
      <c r="D9" s="150"/>
      <c r="E9" s="150"/>
      <c r="F9" s="79"/>
      <c r="G9" s="79"/>
      <c r="H9" s="79"/>
      <c r="I9" s="135">
        <f>'MRS(input)'!$F$14</f>
        <v>0</v>
      </c>
      <c r="J9" s="136">
        <f>'MRS(input)'!$F$17</f>
        <v>0</v>
      </c>
      <c r="K9" s="137">
        <f>'MRS(input)'!$F$22</f>
        <v>0</v>
      </c>
      <c r="L9" s="138">
        <f>'MRS(input)'!$F$23</f>
        <v>0</v>
      </c>
      <c r="M9" s="138">
        <f>'MRS(input)'!$F$24</f>
        <v>0</v>
      </c>
      <c r="N9" s="139">
        <f>'MRS(input)'!$F$25</f>
        <v>0</v>
      </c>
      <c r="O9" s="140">
        <f>'MRS(input)'!$F$31</f>
        <v>0</v>
      </c>
      <c r="P9" s="141">
        <f>'MRS(input)'!$F$29</f>
        <v>0</v>
      </c>
      <c r="Q9" s="141">
        <f>'MRS(input)'!$F$30</f>
        <v>0</v>
      </c>
      <c r="R9" s="142" t="e">
        <f>$I$7/($I$7+'MRS(input)'!$F$15*'MRS(input)'!$F$34/1000+$J$7)</f>
        <v>#DIV/0!</v>
      </c>
      <c r="S9" s="142" t="e">
        <f t="shared" ref="S9:S26" si="1">1-R9</f>
        <v>#DIV/0!</v>
      </c>
      <c r="T9" s="143">
        <f>(C9*(D9-E9)*'MRS(input)'!$F$27*'MRS(input)'!$F$28/1000)/'MRS(input)'!$F$26*'MRS(input)'!$F$30</f>
        <v>0</v>
      </c>
      <c r="U9" s="143" t="str">
        <f>IF(ISERROR((F9+G9)*R9*K9+(F9+G9)*S9*IFERROR(SMALL(L9:N9,COUNTIF(L9:N9,0)+1),0)+H9*'MRS(input)'!$F$30*'MRS(input)'!$F$29),"0.00",((F9+G9)*R9*K9+(F9+G9)*S9*IFERROR(SMALL(L9:N9,COUNTIF(L9:N9,0)+1),0)+H9*'MRS(input)'!$F$30*'MRS(input)'!$F$29))</f>
        <v>0.00</v>
      </c>
      <c r="V9" s="144">
        <f t="shared" si="0"/>
        <v>0</v>
      </c>
    </row>
    <row r="10" spans="1:22" x14ac:dyDescent="0.15">
      <c r="A10" s="181"/>
      <c r="B10" s="78">
        <v>4</v>
      </c>
      <c r="C10" s="150"/>
      <c r="D10" s="150"/>
      <c r="E10" s="150"/>
      <c r="F10" s="79"/>
      <c r="G10" s="79"/>
      <c r="H10" s="79"/>
      <c r="I10" s="135">
        <f>'MRS(input)'!$F$14</f>
        <v>0</v>
      </c>
      <c r="J10" s="136">
        <f>'MRS(input)'!$F$17</f>
        <v>0</v>
      </c>
      <c r="K10" s="137">
        <f>'MRS(input)'!$F$22</f>
        <v>0</v>
      </c>
      <c r="L10" s="138">
        <f>'MRS(input)'!$F$23</f>
        <v>0</v>
      </c>
      <c r="M10" s="138">
        <f>'MRS(input)'!$F$24</f>
        <v>0</v>
      </c>
      <c r="N10" s="139">
        <f>'MRS(input)'!$F$25</f>
        <v>0</v>
      </c>
      <c r="O10" s="140">
        <f>'MRS(input)'!$F$31</f>
        <v>0</v>
      </c>
      <c r="P10" s="141">
        <f>'MRS(input)'!$F$29</f>
        <v>0</v>
      </c>
      <c r="Q10" s="141">
        <f>'MRS(input)'!$F$30</f>
        <v>0</v>
      </c>
      <c r="R10" s="142" t="e">
        <f>$I$7/($I$7+'MRS(input)'!$F$15*'MRS(input)'!$F$34/1000+$J$7)</f>
        <v>#DIV/0!</v>
      </c>
      <c r="S10" s="142" t="e">
        <f t="shared" si="1"/>
        <v>#DIV/0!</v>
      </c>
      <c r="T10" s="143">
        <f>(C10*(D10-E10)*'MRS(input)'!$F$27*'MRS(input)'!$F$28/1000)/'MRS(input)'!$F$26*'MRS(input)'!$F$30</f>
        <v>0</v>
      </c>
      <c r="U10" s="143" t="str">
        <f>IF(ISERROR((F10+G10)*R10*K10+(F10+G10)*S10*IFERROR(SMALL(L10:N10,COUNTIF(L10:N10,0)+1),0)+H10*'MRS(input)'!$F$30*'MRS(input)'!$F$29),"0.00",((F10+G10)*R10*K10+(F10+G10)*S10*IFERROR(SMALL(L10:N10,COUNTIF(L10:N10,0)+1),0)+H10*'MRS(input)'!$F$30*'MRS(input)'!$F$29))</f>
        <v>0.00</v>
      </c>
      <c r="V10" s="144">
        <f t="shared" si="0"/>
        <v>0</v>
      </c>
    </row>
    <row r="11" spans="1:22" x14ac:dyDescent="0.15">
      <c r="A11" s="181"/>
      <c r="B11" s="78">
        <v>5</v>
      </c>
      <c r="C11" s="150"/>
      <c r="D11" s="150"/>
      <c r="E11" s="150"/>
      <c r="F11" s="79"/>
      <c r="G11" s="79"/>
      <c r="H11" s="79"/>
      <c r="I11" s="135">
        <f>'MRS(input)'!$F$14</f>
        <v>0</v>
      </c>
      <c r="J11" s="136">
        <f>'MRS(input)'!$F$17</f>
        <v>0</v>
      </c>
      <c r="K11" s="137">
        <f>'MRS(input)'!$F$22</f>
        <v>0</v>
      </c>
      <c r="L11" s="138">
        <f>'MRS(input)'!$F$23</f>
        <v>0</v>
      </c>
      <c r="M11" s="138">
        <f>'MRS(input)'!$F$24</f>
        <v>0</v>
      </c>
      <c r="N11" s="139">
        <f>'MRS(input)'!$F$25</f>
        <v>0</v>
      </c>
      <c r="O11" s="140">
        <f>'MRS(input)'!$F$31</f>
        <v>0</v>
      </c>
      <c r="P11" s="141">
        <f>'MRS(input)'!$F$29</f>
        <v>0</v>
      </c>
      <c r="Q11" s="141">
        <f>'MRS(input)'!$F$30</f>
        <v>0</v>
      </c>
      <c r="R11" s="142" t="e">
        <f>$I$7/($I$7+'MRS(input)'!$F$15*'MRS(input)'!$F$34/1000+$J$7)</f>
        <v>#DIV/0!</v>
      </c>
      <c r="S11" s="142" t="e">
        <f t="shared" si="1"/>
        <v>#DIV/0!</v>
      </c>
      <c r="T11" s="143">
        <f>(C11*(D11-E11)*'MRS(input)'!$F$27*'MRS(input)'!$F$28/1000)/'MRS(input)'!$F$26*'MRS(input)'!$F$30</f>
        <v>0</v>
      </c>
      <c r="U11" s="143" t="str">
        <f>IF(ISERROR((F11+G11)*R11*K11+(F11+G11)*S11*IFERROR(SMALL(L11:N11,COUNTIF(L11:N11,0)+1),0)+H11*'MRS(input)'!$F$30*'MRS(input)'!$F$29),"0.00",((F11+G11)*R11*K11+(F11+G11)*S11*IFERROR(SMALL(L11:N11,COUNTIF(L11:N11,0)+1),0)+H11*'MRS(input)'!$F$30*'MRS(input)'!$F$29))</f>
        <v>0.00</v>
      </c>
      <c r="V11" s="144">
        <f t="shared" si="0"/>
        <v>0</v>
      </c>
    </row>
    <row r="12" spans="1:22" x14ac:dyDescent="0.15">
      <c r="A12" s="181"/>
      <c r="B12" s="78">
        <v>6</v>
      </c>
      <c r="C12" s="150"/>
      <c r="D12" s="150"/>
      <c r="E12" s="150"/>
      <c r="F12" s="79"/>
      <c r="G12" s="79"/>
      <c r="H12" s="79"/>
      <c r="I12" s="135">
        <f>'MRS(input)'!$F$14</f>
        <v>0</v>
      </c>
      <c r="J12" s="136">
        <f>'MRS(input)'!$F$17</f>
        <v>0</v>
      </c>
      <c r="K12" s="137">
        <f>'MRS(input)'!$F$22</f>
        <v>0</v>
      </c>
      <c r="L12" s="138">
        <f>'MRS(input)'!$F$23</f>
        <v>0</v>
      </c>
      <c r="M12" s="138">
        <f>'MRS(input)'!$F$24</f>
        <v>0</v>
      </c>
      <c r="N12" s="139">
        <f>'MRS(input)'!$F$25</f>
        <v>0</v>
      </c>
      <c r="O12" s="140">
        <f>'MRS(input)'!$F$31</f>
        <v>0</v>
      </c>
      <c r="P12" s="141">
        <f>'MRS(input)'!$F$29</f>
        <v>0</v>
      </c>
      <c r="Q12" s="141">
        <f>'MRS(input)'!$F$30</f>
        <v>0</v>
      </c>
      <c r="R12" s="142" t="e">
        <f>$I$7/($I$7+'MRS(input)'!$F$15*'MRS(input)'!$F$34/1000+$J$7)</f>
        <v>#DIV/0!</v>
      </c>
      <c r="S12" s="142" t="e">
        <f t="shared" si="1"/>
        <v>#DIV/0!</v>
      </c>
      <c r="T12" s="143">
        <f>(C12*(D12-E12)*'MRS(input)'!$F$27*'MRS(input)'!$F$28/1000)/'MRS(input)'!$F$26*'MRS(input)'!$F$30</f>
        <v>0</v>
      </c>
      <c r="U12" s="143" t="str">
        <f>IF(ISERROR((F12+G12)*R12*K12+(F12+G12)*S12*IFERROR(SMALL(L12:N12,COUNTIF(L12:N12,0)+1),0)+H12*'MRS(input)'!$F$30*'MRS(input)'!$F$29),"0.00",((F12+G12)*R12*K12+(F12+G12)*S12*IFERROR(SMALL(L12:N12,COUNTIF(L12:N12,0)+1),0)+H12*'MRS(input)'!$F$30*'MRS(input)'!$F$29))</f>
        <v>0.00</v>
      </c>
      <c r="V12" s="144">
        <f t="shared" si="0"/>
        <v>0</v>
      </c>
    </row>
    <row r="13" spans="1:22" x14ac:dyDescent="0.15">
      <c r="A13" s="181"/>
      <c r="B13" s="78">
        <v>7</v>
      </c>
      <c r="C13" s="150"/>
      <c r="D13" s="150"/>
      <c r="E13" s="150"/>
      <c r="F13" s="79"/>
      <c r="G13" s="79"/>
      <c r="H13" s="79"/>
      <c r="I13" s="135">
        <f>'MRS(input)'!$F$14</f>
        <v>0</v>
      </c>
      <c r="J13" s="136">
        <f>'MRS(input)'!$F$17</f>
        <v>0</v>
      </c>
      <c r="K13" s="137">
        <f>'MRS(input)'!$F$22</f>
        <v>0</v>
      </c>
      <c r="L13" s="138">
        <f>'MRS(input)'!$F$23</f>
        <v>0</v>
      </c>
      <c r="M13" s="138">
        <f>'MRS(input)'!$F$24</f>
        <v>0</v>
      </c>
      <c r="N13" s="139">
        <f>'MRS(input)'!$F$25</f>
        <v>0</v>
      </c>
      <c r="O13" s="140">
        <f>'MRS(input)'!$F$31</f>
        <v>0</v>
      </c>
      <c r="P13" s="141">
        <f>'MRS(input)'!$F$29</f>
        <v>0</v>
      </c>
      <c r="Q13" s="141">
        <f>'MRS(input)'!$F$30</f>
        <v>0</v>
      </c>
      <c r="R13" s="142" t="e">
        <f>$I$7/($I$7+'MRS(input)'!$F$15*'MRS(input)'!$F$34/1000+$J$7)</f>
        <v>#DIV/0!</v>
      </c>
      <c r="S13" s="142" t="e">
        <f t="shared" si="1"/>
        <v>#DIV/0!</v>
      </c>
      <c r="T13" s="143">
        <f>(C13*(D13-E13)*'MRS(input)'!$F$27*'MRS(input)'!$F$28/1000)/'MRS(input)'!$F$26*'MRS(input)'!$F$30</f>
        <v>0</v>
      </c>
      <c r="U13" s="143" t="str">
        <f>IF(ISERROR((F13+G13)*R13*K13+(F13+G13)*S13*IFERROR(SMALL(L13:N13,COUNTIF(L13:N13,0)+1),0)+H13*'MRS(input)'!$F$30*'MRS(input)'!$F$29),"0.00",((F13+G13)*R13*K13+(F13+G13)*S13*IFERROR(SMALL(L13:N13,COUNTIF(L13:N13,0)+1),0)+H13*'MRS(input)'!$F$30*'MRS(input)'!$F$29))</f>
        <v>0.00</v>
      </c>
      <c r="V13" s="144">
        <f t="shared" si="0"/>
        <v>0</v>
      </c>
    </row>
    <row r="14" spans="1:22" x14ac:dyDescent="0.15">
      <c r="A14" s="181"/>
      <c r="B14" s="78">
        <v>8</v>
      </c>
      <c r="C14" s="150"/>
      <c r="D14" s="150"/>
      <c r="E14" s="150"/>
      <c r="F14" s="79"/>
      <c r="G14" s="79"/>
      <c r="H14" s="79"/>
      <c r="I14" s="135">
        <f>'MRS(input)'!$F$14</f>
        <v>0</v>
      </c>
      <c r="J14" s="136">
        <f>'MRS(input)'!$F$17</f>
        <v>0</v>
      </c>
      <c r="K14" s="137">
        <f>'MRS(input)'!$F$22</f>
        <v>0</v>
      </c>
      <c r="L14" s="138">
        <f>'MRS(input)'!$F$23</f>
        <v>0</v>
      </c>
      <c r="M14" s="138">
        <f>'MRS(input)'!$F$24</f>
        <v>0</v>
      </c>
      <c r="N14" s="139">
        <f>'MRS(input)'!$F$25</f>
        <v>0</v>
      </c>
      <c r="O14" s="140">
        <f>'MRS(input)'!$F$31</f>
        <v>0</v>
      </c>
      <c r="P14" s="141">
        <f>'MRS(input)'!$F$29</f>
        <v>0</v>
      </c>
      <c r="Q14" s="141">
        <f>'MRS(input)'!$F$30</f>
        <v>0</v>
      </c>
      <c r="R14" s="142" t="e">
        <f>$I$7/($I$7+'MRS(input)'!$F$15*'MRS(input)'!$F$34/1000+$J$7)</f>
        <v>#DIV/0!</v>
      </c>
      <c r="S14" s="142" t="e">
        <f t="shared" si="1"/>
        <v>#DIV/0!</v>
      </c>
      <c r="T14" s="143">
        <f>(C14*(D14-E14)*'MRS(input)'!$F$27*'MRS(input)'!$F$28/1000)/'MRS(input)'!$F$26*'MRS(input)'!$F$30</f>
        <v>0</v>
      </c>
      <c r="U14" s="143" t="str">
        <f>IF(ISERROR((F14+G14)*R14*K14+(F14+G14)*S14*IFERROR(SMALL(L14:N14,COUNTIF(L14:N14,0)+1),0)+H14*'MRS(input)'!$F$30*'MRS(input)'!$F$29),"0.00",((F14+G14)*R14*K14+(F14+G14)*S14*IFERROR(SMALL(L14:N14,COUNTIF(L14:N14,0)+1),0)+H14*'MRS(input)'!$F$30*'MRS(input)'!$F$29))</f>
        <v>0.00</v>
      </c>
      <c r="V14" s="144">
        <f t="shared" si="0"/>
        <v>0</v>
      </c>
    </row>
    <row r="15" spans="1:22" x14ac:dyDescent="0.15">
      <c r="A15" s="181"/>
      <c r="B15" s="78">
        <v>9</v>
      </c>
      <c r="C15" s="150"/>
      <c r="D15" s="150"/>
      <c r="E15" s="150"/>
      <c r="F15" s="79"/>
      <c r="G15" s="79"/>
      <c r="H15" s="79"/>
      <c r="I15" s="135">
        <f>'MRS(input)'!$F$14</f>
        <v>0</v>
      </c>
      <c r="J15" s="136">
        <f>'MRS(input)'!$F$17</f>
        <v>0</v>
      </c>
      <c r="K15" s="137">
        <f>'MRS(input)'!$F$22</f>
        <v>0</v>
      </c>
      <c r="L15" s="138">
        <f>'MRS(input)'!$F$23</f>
        <v>0</v>
      </c>
      <c r="M15" s="138">
        <f>'MRS(input)'!$F$24</f>
        <v>0</v>
      </c>
      <c r="N15" s="139">
        <f>'MRS(input)'!$F$25</f>
        <v>0</v>
      </c>
      <c r="O15" s="140">
        <f>'MRS(input)'!$F$31</f>
        <v>0</v>
      </c>
      <c r="P15" s="141">
        <f>'MRS(input)'!$F$29</f>
        <v>0</v>
      </c>
      <c r="Q15" s="141">
        <f>'MRS(input)'!$F$30</f>
        <v>0</v>
      </c>
      <c r="R15" s="142" t="e">
        <f>$I$7/($I$7+'MRS(input)'!$F$15*'MRS(input)'!$F$34/1000+$J$7)</f>
        <v>#DIV/0!</v>
      </c>
      <c r="S15" s="142" t="e">
        <f t="shared" si="1"/>
        <v>#DIV/0!</v>
      </c>
      <c r="T15" s="143">
        <f>(C15*(D15-E15)*'MRS(input)'!$F$27*'MRS(input)'!$F$28/1000)/'MRS(input)'!$F$26*'MRS(input)'!$F$30</f>
        <v>0</v>
      </c>
      <c r="U15" s="143" t="str">
        <f>IF(ISERROR((F15+G15)*R15*K15+(F15+G15)*S15*IFERROR(SMALL(L15:N15,COUNTIF(L15:N15,0)+1),0)+H15*'MRS(input)'!$F$30*'MRS(input)'!$F$29),"0.00",((F15+G15)*R15*K15+(F15+G15)*S15*IFERROR(SMALL(L15:N15,COUNTIF(L15:N15,0)+1),0)+H15*'MRS(input)'!$F$30*'MRS(input)'!$F$29))</f>
        <v>0.00</v>
      </c>
      <c r="V15" s="144">
        <f t="shared" si="0"/>
        <v>0</v>
      </c>
    </row>
    <row r="16" spans="1:22" x14ac:dyDescent="0.15">
      <c r="A16" s="181"/>
      <c r="B16" s="78">
        <v>10</v>
      </c>
      <c r="C16" s="150"/>
      <c r="D16" s="150"/>
      <c r="E16" s="150"/>
      <c r="F16" s="79"/>
      <c r="G16" s="79"/>
      <c r="H16" s="79"/>
      <c r="I16" s="135">
        <f>'MRS(input)'!$F$14</f>
        <v>0</v>
      </c>
      <c r="J16" s="136">
        <f>'MRS(input)'!$F$17</f>
        <v>0</v>
      </c>
      <c r="K16" s="137">
        <f>'MRS(input)'!$F$22</f>
        <v>0</v>
      </c>
      <c r="L16" s="138">
        <f>'MRS(input)'!$F$23</f>
        <v>0</v>
      </c>
      <c r="M16" s="138">
        <f>'MRS(input)'!$F$24</f>
        <v>0</v>
      </c>
      <c r="N16" s="139">
        <f>'MRS(input)'!$F$25</f>
        <v>0</v>
      </c>
      <c r="O16" s="140">
        <f>'MRS(input)'!$F$31</f>
        <v>0</v>
      </c>
      <c r="P16" s="141">
        <f>'MRS(input)'!$F$29</f>
        <v>0</v>
      </c>
      <c r="Q16" s="141">
        <f>'MRS(input)'!$F$30</f>
        <v>0</v>
      </c>
      <c r="R16" s="142" t="e">
        <f>$I$7/($I$7+'MRS(input)'!$F$15*'MRS(input)'!$F$34/1000+$J$7)</f>
        <v>#DIV/0!</v>
      </c>
      <c r="S16" s="142" t="e">
        <f t="shared" si="1"/>
        <v>#DIV/0!</v>
      </c>
      <c r="T16" s="143">
        <f>(C16*(D16-E16)*'MRS(input)'!$F$27*'MRS(input)'!$F$28/1000)/'MRS(input)'!$F$26*'MRS(input)'!$F$30</f>
        <v>0</v>
      </c>
      <c r="U16" s="143" t="str">
        <f>IF(ISERROR((F16+G16)*R16*K16+(F16+G16)*S16*IFERROR(SMALL(L16:N16,COUNTIF(L16:N16,0)+1),0)+H16*'MRS(input)'!$F$30*'MRS(input)'!$F$29),"0.00",((F16+G16)*R16*K16+(F16+G16)*S16*IFERROR(SMALL(L16:N16,COUNTIF(L16:N16,0)+1),0)+H16*'MRS(input)'!$F$30*'MRS(input)'!$F$29))</f>
        <v>0.00</v>
      </c>
      <c r="V16" s="144">
        <f t="shared" si="0"/>
        <v>0</v>
      </c>
    </row>
    <row r="17" spans="1:22" x14ac:dyDescent="0.15">
      <c r="A17" s="181"/>
      <c r="B17" s="78">
        <v>11</v>
      </c>
      <c r="C17" s="150"/>
      <c r="D17" s="150"/>
      <c r="E17" s="150"/>
      <c r="F17" s="79"/>
      <c r="G17" s="79"/>
      <c r="H17" s="79"/>
      <c r="I17" s="135">
        <f>'MRS(input)'!$F$14</f>
        <v>0</v>
      </c>
      <c r="J17" s="136">
        <f>'MRS(input)'!$F$17</f>
        <v>0</v>
      </c>
      <c r="K17" s="137">
        <f>'MRS(input)'!$F$22</f>
        <v>0</v>
      </c>
      <c r="L17" s="138">
        <f>'MRS(input)'!$F$23</f>
        <v>0</v>
      </c>
      <c r="M17" s="138">
        <f>'MRS(input)'!$F$24</f>
        <v>0</v>
      </c>
      <c r="N17" s="139">
        <f>'MRS(input)'!$F$25</f>
        <v>0</v>
      </c>
      <c r="O17" s="140">
        <f>'MRS(input)'!$F$31</f>
        <v>0</v>
      </c>
      <c r="P17" s="141">
        <f>'MRS(input)'!$F$29</f>
        <v>0</v>
      </c>
      <c r="Q17" s="141">
        <f>'MRS(input)'!$F$30</f>
        <v>0</v>
      </c>
      <c r="R17" s="142" t="e">
        <f>$I$7/($I$7+'MRS(input)'!$F$15*'MRS(input)'!$F$34/1000+$J$7)</f>
        <v>#DIV/0!</v>
      </c>
      <c r="S17" s="142" t="e">
        <f>1-R17</f>
        <v>#DIV/0!</v>
      </c>
      <c r="T17" s="143">
        <f>(C17*(D17-E17)*'MRS(input)'!$F$27*'MRS(input)'!$F$28/1000)/'MRS(input)'!$F$26*'MRS(input)'!$F$30</f>
        <v>0</v>
      </c>
      <c r="U17" s="143" t="str">
        <f>IF(ISERROR((F17+G17)*R17*K17+(F17+G17)*S17*IFERROR(SMALL(L17:N17,COUNTIF(L17:N17,0)+1),0)+H17*'MRS(input)'!$F$30*'MRS(input)'!$F$29),"0.00",((F17+G17)*R17*K17+(F17+G17)*S17*IFERROR(SMALL(L17:N17,COUNTIF(L17:N17,0)+1),0)+H17*'MRS(input)'!$F$30*'MRS(input)'!$F$29))</f>
        <v>0.00</v>
      </c>
      <c r="V17" s="144">
        <f t="shared" si="0"/>
        <v>0</v>
      </c>
    </row>
    <row r="18" spans="1:22" x14ac:dyDescent="0.15">
      <c r="A18" s="181"/>
      <c r="B18" s="78">
        <v>12</v>
      </c>
      <c r="C18" s="150"/>
      <c r="D18" s="150"/>
      <c r="E18" s="150"/>
      <c r="F18" s="79"/>
      <c r="G18" s="79"/>
      <c r="H18" s="79"/>
      <c r="I18" s="135">
        <f>'MRS(input)'!$F$14</f>
        <v>0</v>
      </c>
      <c r="J18" s="136">
        <f>'MRS(input)'!$F$17</f>
        <v>0</v>
      </c>
      <c r="K18" s="137">
        <f>'MRS(input)'!$F$22</f>
        <v>0</v>
      </c>
      <c r="L18" s="138">
        <f>'MRS(input)'!$F$23</f>
        <v>0</v>
      </c>
      <c r="M18" s="138">
        <f>'MRS(input)'!$F$24</f>
        <v>0</v>
      </c>
      <c r="N18" s="139">
        <f>'MRS(input)'!$F$25</f>
        <v>0</v>
      </c>
      <c r="O18" s="140">
        <f>'MRS(input)'!$F$31</f>
        <v>0</v>
      </c>
      <c r="P18" s="141">
        <f>'MRS(input)'!$F$29</f>
        <v>0</v>
      </c>
      <c r="Q18" s="141">
        <f>'MRS(input)'!$F$30</f>
        <v>0</v>
      </c>
      <c r="R18" s="142" t="e">
        <f>$I$7/($I$7+'MRS(input)'!$F$15*'MRS(input)'!$F$34/1000+$J$7)</f>
        <v>#DIV/0!</v>
      </c>
      <c r="S18" s="142" t="e">
        <f t="shared" si="1"/>
        <v>#DIV/0!</v>
      </c>
      <c r="T18" s="143">
        <f>(C18*(D18-E18)*'MRS(input)'!$F$27*'MRS(input)'!$F$28/1000)/'MRS(input)'!$F$26*'MRS(input)'!$F$30</f>
        <v>0</v>
      </c>
      <c r="U18" s="143" t="str">
        <f>IF(ISERROR((F18+G18)*R18*K18+(F18+G18)*S18*IFERROR(SMALL(L18:N18,COUNTIF(L18:N18,0)+1),0)+H18*'MRS(input)'!$F$30*'MRS(input)'!$F$29),"0.00",((F18+G18)*R18*K18+(F18+G18)*S18*IFERROR(SMALL(L18:N18,COUNTIF(L18:N18,0)+1),0)+H18*'MRS(input)'!$F$30*'MRS(input)'!$F$29))</f>
        <v>0.00</v>
      </c>
      <c r="V18" s="144">
        <f t="shared" si="0"/>
        <v>0</v>
      </c>
    </row>
    <row r="19" spans="1:22" x14ac:dyDescent="0.15">
      <c r="A19" s="181"/>
      <c r="B19" s="78">
        <v>13</v>
      </c>
      <c r="C19" s="150"/>
      <c r="D19" s="150"/>
      <c r="E19" s="150"/>
      <c r="F19" s="79"/>
      <c r="G19" s="79"/>
      <c r="H19" s="79"/>
      <c r="I19" s="135">
        <f>'MRS(input)'!$F$14</f>
        <v>0</v>
      </c>
      <c r="J19" s="136">
        <f>'MRS(input)'!$F$17</f>
        <v>0</v>
      </c>
      <c r="K19" s="137">
        <f>'MRS(input)'!$F$22</f>
        <v>0</v>
      </c>
      <c r="L19" s="138">
        <f>'MRS(input)'!$F$23</f>
        <v>0</v>
      </c>
      <c r="M19" s="138">
        <f>'MRS(input)'!$F$24</f>
        <v>0</v>
      </c>
      <c r="N19" s="139">
        <f>'MRS(input)'!$F$25</f>
        <v>0</v>
      </c>
      <c r="O19" s="140">
        <f>'MRS(input)'!$F$31</f>
        <v>0</v>
      </c>
      <c r="P19" s="141">
        <f>'MRS(input)'!$F$29</f>
        <v>0</v>
      </c>
      <c r="Q19" s="141">
        <f>'MRS(input)'!$F$30</f>
        <v>0</v>
      </c>
      <c r="R19" s="142" t="e">
        <f>$I$7/($I$7+'MRS(input)'!$F$15*'MRS(input)'!$F$34/1000+$J$7)</f>
        <v>#DIV/0!</v>
      </c>
      <c r="S19" s="142" t="e">
        <f t="shared" si="1"/>
        <v>#DIV/0!</v>
      </c>
      <c r="T19" s="143">
        <f>(C19*(D19-E19)*'MRS(input)'!$F$27*'MRS(input)'!$F$28/1000)/'MRS(input)'!$F$26*'MRS(input)'!$F$30</f>
        <v>0</v>
      </c>
      <c r="U19" s="143" t="str">
        <f>IF(ISERROR((F19+G19)*R19*K19+(F19+G19)*S19*IFERROR(SMALL(L19:N19,COUNTIF(L19:N19,0)+1),0)+H19*'MRS(input)'!$F$30*'MRS(input)'!$F$29),"0.00",((F19+G19)*R19*K19+(F19+G19)*S19*IFERROR(SMALL(L19:N19,COUNTIF(L19:N19,0)+1),0)+H19*'MRS(input)'!$F$30*'MRS(input)'!$F$29))</f>
        <v>0.00</v>
      </c>
      <c r="V19" s="144">
        <f t="shared" si="0"/>
        <v>0</v>
      </c>
    </row>
    <row r="20" spans="1:22" x14ac:dyDescent="0.15">
      <c r="A20" s="181"/>
      <c r="B20" s="78">
        <v>14</v>
      </c>
      <c r="C20" s="150"/>
      <c r="D20" s="150"/>
      <c r="E20" s="150"/>
      <c r="F20" s="79"/>
      <c r="G20" s="79"/>
      <c r="H20" s="79"/>
      <c r="I20" s="135">
        <f>'MRS(input)'!$F$14</f>
        <v>0</v>
      </c>
      <c r="J20" s="136">
        <f>'MRS(input)'!$F$17</f>
        <v>0</v>
      </c>
      <c r="K20" s="137">
        <f>'MRS(input)'!$F$22</f>
        <v>0</v>
      </c>
      <c r="L20" s="138">
        <f>'MRS(input)'!$F$23</f>
        <v>0</v>
      </c>
      <c r="M20" s="138">
        <f>'MRS(input)'!$F$24</f>
        <v>0</v>
      </c>
      <c r="N20" s="139">
        <f>'MRS(input)'!$F$25</f>
        <v>0</v>
      </c>
      <c r="O20" s="140">
        <f>'MRS(input)'!$F$31</f>
        <v>0</v>
      </c>
      <c r="P20" s="141">
        <f>'MRS(input)'!$F$29</f>
        <v>0</v>
      </c>
      <c r="Q20" s="141">
        <f>'MRS(input)'!$F$30</f>
        <v>0</v>
      </c>
      <c r="R20" s="142" t="e">
        <f>$I$7/($I$7+'MRS(input)'!$F$15*'MRS(input)'!$F$34/1000+$J$7)</f>
        <v>#DIV/0!</v>
      </c>
      <c r="S20" s="142" t="e">
        <f t="shared" si="1"/>
        <v>#DIV/0!</v>
      </c>
      <c r="T20" s="143">
        <f>(C20*(D20-E20)*'MRS(input)'!$F$27*'MRS(input)'!$F$28/1000)/'MRS(input)'!$F$26*'MRS(input)'!$F$30</f>
        <v>0</v>
      </c>
      <c r="U20" s="143" t="str">
        <f>IF(ISERROR((F20+G20)*R20*K20+(F20+G20)*S20*IFERROR(SMALL(L20:N20,COUNTIF(L20:N20,0)+1),0)+H20*'MRS(input)'!$F$30*'MRS(input)'!$F$29),"0.00",((F20+G20)*R20*K20+(F20+G20)*S20*IFERROR(SMALL(L20:N20,COUNTIF(L20:N20,0)+1),0)+H20*'MRS(input)'!$F$30*'MRS(input)'!$F$29))</f>
        <v>0.00</v>
      </c>
      <c r="V20" s="144">
        <f t="shared" si="0"/>
        <v>0</v>
      </c>
    </row>
    <row r="21" spans="1:22" x14ac:dyDescent="0.15">
      <c r="A21" s="181"/>
      <c r="B21" s="78">
        <v>15</v>
      </c>
      <c r="C21" s="150"/>
      <c r="D21" s="150"/>
      <c r="E21" s="150"/>
      <c r="F21" s="79"/>
      <c r="G21" s="79"/>
      <c r="H21" s="79"/>
      <c r="I21" s="135">
        <f>'MRS(input)'!$F$14</f>
        <v>0</v>
      </c>
      <c r="J21" s="136">
        <f>'MRS(input)'!$F$17</f>
        <v>0</v>
      </c>
      <c r="K21" s="137">
        <f>'MRS(input)'!$F$22</f>
        <v>0</v>
      </c>
      <c r="L21" s="138">
        <f>'MRS(input)'!$F$23</f>
        <v>0</v>
      </c>
      <c r="M21" s="138">
        <f>'MRS(input)'!$F$24</f>
        <v>0</v>
      </c>
      <c r="N21" s="139">
        <f>'MRS(input)'!$F$25</f>
        <v>0</v>
      </c>
      <c r="O21" s="140">
        <f>'MRS(input)'!$F$31</f>
        <v>0</v>
      </c>
      <c r="P21" s="141">
        <f>'MRS(input)'!$F$29</f>
        <v>0</v>
      </c>
      <c r="Q21" s="141">
        <f>'MRS(input)'!$F$30</f>
        <v>0</v>
      </c>
      <c r="R21" s="142" t="e">
        <f>$I$7/($I$7+'MRS(input)'!$F$15*'MRS(input)'!$F$34/1000+$J$7)</f>
        <v>#DIV/0!</v>
      </c>
      <c r="S21" s="142" t="e">
        <f t="shared" si="1"/>
        <v>#DIV/0!</v>
      </c>
      <c r="T21" s="143">
        <f>(C21*(D21-E21)*'MRS(input)'!$F$27*'MRS(input)'!$F$28/1000)/'MRS(input)'!$F$26*'MRS(input)'!$F$30</f>
        <v>0</v>
      </c>
      <c r="U21" s="143" t="str">
        <f>IF(ISERROR((F21+G21)*R21*K21+(F21+G21)*S21*IFERROR(SMALL(L21:N21,COUNTIF(L21:N21,0)+1),0)+H21*'MRS(input)'!$F$30*'MRS(input)'!$F$29),"0.00",((F21+G21)*R21*K21+(F21+G21)*S21*IFERROR(SMALL(L21:N21,COUNTIF(L21:N21,0)+1),0)+H21*'MRS(input)'!$F$30*'MRS(input)'!$F$29))</f>
        <v>0.00</v>
      </c>
      <c r="V21" s="144">
        <f t="shared" si="0"/>
        <v>0</v>
      </c>
    </row>
    <row r="22" spans="1:22" x14ac:dyDescent="0.15">
      <c r="A22" s="181"/>
      <c r="B22" s="78">
        <v>16</v>
      </c>
      <c r="C22" s="150"/>
      <c r="D22" s="150"/>
      <c r="E22" s="150"/>
      <c r="F22" s="79"/>
      <c r="G22" s="79"/>
      <c r="H22" s="79"/>
      <c r="I22" s="135">
        <f>'MRS(input)'!$F$14</f>
        <v>0</v>
      </c>
      <c r="J22" s="136">
        <f>'MRS(input)'!$F$17</f>
        <v>0</v>
      </c>
      <c r="K22" s="137">
        <f>'MRS(input)'!$F$22</f>
        <v>0</v>
      </c>
      <c r="L22" s="138">
        <f>'MRS(input)'!$F$23</f>
        <v>0</v>
      </c>
      <c r="M22" s="138">
        <f>'MRS(input)'!$F$24</f>
        <v>0</v>
      </c>
      <c r="N22" s="139">
        <f>'MRS(input)'!$F$25</f>
        <v>0</v>
      </c>
      <c r="O22" s="140">
        <f>'MRS(input)'!$F$31</f>
        <v>0</v>
      </c>
      <c r="P22" s="141">
        <f>'MRS(input)'!$F$29</f>
        <v>0</v>
      </c>
      <c r="Q22" s="141">
        <f>'MRS(input)'!$F$30</f>
        <v>0</v>
      </c>
      <c r="R22" s="142" t="e">
        <f>$I$7/($I$7+'MRS(input)'!$F$15*'MRS(input)'!$F$34/1000+$J$7)</f>
        <v>#DIV/0!</v>
      </c>
      <c r="S22" s="142" t="e">
        <f t="shared" si="1"/>
        <v>#DIV/0!</v>
      </c>
      <c r="T22" s="143">
        <f>(C22*(D22-E22)*'MRS(input)'!$F$27*'MRS(input)'!$F$28/1000)/'MRS(input)'!$F$26*'MRS(input)'!$F$30</f>
        <v>0</v>
      </c>
      <c r="U22" s="143" t="str">
        <f>IF(ISERROR((F22+G22)*R22*K22+(F22+G22)*S22*IFERROR(SMALL(L22:N22,COUNTIF(L22:N22,0)+1),0)+H22*'MRS(input)'!$F$30*'MRS(input)'!$F$29),"0.00",((F22+G22)*R22*K22+(F22+G22)*S22*IFERROR(SMALL(L22:N22,COUNTIF(L22:N22,0)+1),0)+H22*'MRS(input)'!$F$30*'MRS(input)'!$F$29))</f>
        <v>0.00</v>
      </c>
      <c r="V22" s="144">
        <f t="shared" si="0"/>
        <v>0</v>
      </c>
    </row>
    <row r="23" spans="1:22" x14ac:dyDescent="0.15">
      <c r="A23" s="181"/>
      <c r="B23" s="78">
        <v>17</v>
      </c>
      <c r="C23" s="150"/>
      <c r="D23" s="150"/>
      <c r="E23" s="150"/>
      <c r="F23" s="79"/>
      <c r="G23" s="79"/>
      <c r="H23" s="79"/>
      <c r="I23" s="135">
        <f>'MRS(input)'!$F$14</f>
        <v>0</v>
      </c>
      <c r="J23" s="136">
        <f>'MRS(input)'!$F$17</f>
        <v>0</v>
      </c>
      <c r="K23" s="137">
        <f>'MRS(input)'!$F$22</f>
        <v>0</v>
      </c>
      <c r="L23" s="138">
        <f>'MRS(input)'!$F$23</f>
        <v>0</v>
      </c>
      <c r="M23" s="138">
        <f>'MRS(input)'!$F$24</f>
        <v>0</v>
      </c>
      <c r="N23" s="139">
        <f>'MRS(input)'!$F$25</f>
        <v>0</v>
      </c>
      <c r="O23" s="140">
        <f>'MRS(input)'!$F$31</f>
        <v>0</v>
      </c>
      <c r="P23" s="141">
        <f>'MRS(input)'!$F$29</f>
        <v>0</v>
      </c>
      <c r="Q23" s="141">
        <f>'MRS(input)'!$F$30</f>
        <v>0</v>
      </c>
      <c r="R23" s="142" t="e">
        <f>$I$7/($I$7+'MRS(input)'!$F$15*'MRS(input)'!$F$34/1000+$J$7)</f>
        <v>#DIV/0!</v>
      </c>
      <c r="S23" s="142" t="e">
        <f t="shared" si="1"/>
        <v>#DIV/0!</v>
      </c>
      <c r="T23" s="143">
        <f>(C23*(D23-E23)*'MRS(input)'!$F$27*'MRS(input)'!$F$28/1000)/'MRS(input)'!$F$26*'MRS(input)'!$F$30</f>
        <v>0</v>
      </c>
      <c r="U23" s="143" t="str">
        <f>IF(ISERROR((F23+G23)*R23*K23+(F23+G23)*S23*IFERROR(SMALL(L23:N23,COUNTIF(L23:N23,0)+1),0)+H23*'MRS(input)'!$F$30*'MRS(input)'!$F$29),"0.00",((F23+G23)*R23*K23+(F23+G23)*S23*IFERROR(SMALL(L23:N23,COUNTIF(L23:N23,0)+1),0)+H23*'MRS(input)'!$F$30*'MRS(input)'!$F$29))</f>
        <v>0.00</v>
      </c>
      <c r="V23" s="144">
        <f t="shared" si="0"/>
        <v>0</v>
      </c>
    </row>
    <row r="24" spans="1:22" x14ac:dyDescent="0.15">
      <c r="A24" s="181"/>
      <c r="B24" s="78">
        <v>18</v>
      </c>
      <c r="C24" s="150"/>
      <c r="D24" s="150"/>
      <c r="E24" s="150"/>
      <c r="F24" s="79"/>
      <c r="G24" s="79"/>
      <c r="H24" s="79"/>
      <c r="I24" s="135">
        <f>'MRS(input)'!$F$14</f>
        <v>0</v>
      </c>
      <c r="J24" s="136">
        <f>'MRS(input)'!$F$17</f>
        <v>0</v>
      </c>
      <c r="K24" s="137">
        <f>'MRS(input)'!$F$22</f>
        <v>0</v>
      </c>
      <c r="L24" s="138">
        <f>'MRS(input)'!$F$23</f>
        <v>0</v>
      </c>
      <c r="M24" s="138">
        <f>'MRS(input)'!$F$24</f>
        <v>0</v>
      </c>
      <c r="N24" s="139">
        <f>'MRS(input)'!$F$25</f>
        <v>0</v>
      </c>
      <c r="O24" s="140">
        <f>'MRS(input)'!$F$31</f>
        <v>0</v>
      </c>
      <c r="P24" s="141">
        <f>'MRS(input)'!$F$29</f>
        <v>0</v>
      </c>
      <c r="Q24" s="141">
        <f>'MRS(input)'!$F$30</f>
        <v>0</v>
      </c>
      <c r="R24" s="142" t="e">
        <f>$I$7/($I$7+'MRS(input)'!$F$15*'MRS(input)'!$F$34/1000+$J$7)</f>
        <v>#DIV/0!</v>
      </c>
      <c r="S24" s="142" t="e">
        <f t="shared" si="1"/>
        <v>#DIV/0!</v>
      </c>
      <c r="T24" s="143">
        <f>(C24*(D24-E24)*'MRS(input)'!$F$27*'MRS(input)'!$F$28/1000)/'MRS(input)'!$F$26*'MRS(input)'!$F$30</f>
        <v>0</v>
      </c>
      <c r="U24" s="143" t="str">
        <f>IF(ISERROR((F24+G24)*R24*K24+(F24+G24)*S24*IFERROR(SMALL(L24:N24,COUNTIF(L24:N24,0)+1),0)+H24*'MRS(input)'!$F$30*'MRS(input)'!$F$29),"0.00",((F24+G24)*R24*K24+(F24+G24)*S24*IFERROR(SMALL(L24:N24,COUNTIF(L24:N24,0)+1),0)+H24*'MRS(input)'!$F$30*'MRS(input)'!$F$29))</f>
        <v>0.00</v>
      </c>
      <c r="V24" s="144">
        <f t="shared" si="0"/>
        <v>0</v>
      </c>
    </row>
    <row r="25" spans="1:22" x14ac:dyDescent="0.15">
      <c r="A25" s="181"/>
      <c r="B25" s="78">
        <v>19</v>
      </c>
      <c r="C25" s="150"/>
      <c r="D25" s="150"/>
      <c r="E25" s="150"/>
      <c r="F25" s="79"/>
      <c r="G25" s="79"/>
      <c r="H25" s="79"/>
      <c r="I25" s="135">
        <f>'MRS(input)'!$F$14</f>
        <v>0</v>
      </c>
      <c r="J25" s="136">
        <f>'MRS(input)'!$F$17</f>
        <v>0</v>
      </c>
      <c r="K25" s="137">
        <f>'MRS(input)'!$F$22</f>
        <v>0</v>
      </c>
      <c r="L25" s="138">
        <f>'MRS(input)'!$F$23</f>
        <v>0</v>
      </c>
      <c r="M25" s="138">
        <f>'MRS(input)'!$F$24</f>
        <v>0</v>
      </c>
      <c r="N25" s="139">
        <f>'MRS(input)'!$F$25</f>
        <v>0</v>
      </c>
      <c r="O25" s="140">
        <f>'MRS(input)'!$F$31</f>
        <v>0</v>
      </c>
      <c r="P25" s="141">
        <f>'MRS(input)'!$F$29</f>
        <v>0</v>
      </c>
      <c r="Q25" s="141">
        <f>'MRS(input)'!$F$30</f>
        <v>0</v>
      </c>
      <c r="R25" s="142" t="e">
        <f>$I$7/($I$7+'MRS(input)'!$F$15*'MRS(input)'!$F$34/1000+$J$7)</f>
        <v>#DIV/0!</v>
      </c>
      <c r="S25" s="142" t="e">
        <f t="shared" si="1"/>
        <v>#DIV/0!</v>
      </c>
      <c r="T25" s="143">
        <f>(C25*(D25-E25)*'MRS(input)'!$F$27*'MRS(input)'!$F$28/1000)/'MRS(input)'!$F$26*'MRS(input)'!$F$30</f>
        <v>0</v>
      </c>
      <c r="U25" s="143" t="str">
        <f>IF(ISERROR((F25+G25)*R25*K25+(F25+G25)*S25*IFERROR(SMALL(L25:N25,COUNTIF(L25:N25,0)+1),0)+H25*'MRS(input)'!$F$30*'MRS(input)'!$F$29),"0.00",((F25+G25)*R25*K25+(F25+G25)*S25*IFERROR(SMALL(L25:N25,COUNTIF(L25:N25,0)+1),0)+H25*'MRS(input)'!$F$30*'MRS(input)'!$F$29))</f>
        <v>0.00</v>
      </c>
      <c r="V25" s="144">
        <f t="shared" si="0"/>
        <v>0</v>
      </c>
    </row>
    <row r="26" spans="1:22" x14ac:dyDescent="0.15">
      <c r="A26" s="181"/>
      <c r="B26" s="78">
        <v>20</v>
      </c>
      <c r="C26" s="150"/>
      <c r="D26" s="150"/>
      <c r="E26" s="150"/>
      <c r="F26" s="79"/>
      <c r="G26" s="79"/>
      <c r="H26" s="79"/>
      <c r="I26" s="135">
        <f>'MRS(input)'!$F$14</f>
        <v>0</v>
      </c>
      <c r="J26" s="136">
        <f>'MRS(input)'!$F$17</f>
        <v>0</v>
      </c>
      <c r="K26" s="137">
        <f>'MRS(input)'!$F$22</f>
        <v>0</v>
      </c>
      <c r="L26" s="138">
        <f>'MRS(input)'!$F$23</f>
        <v>0</v>
      </c>
      <c r="M26" s="138">
        <f>'MRS(input)'!$F$24</f>
        <v>0</v>
      </c>
      <c r="N26" s="139">
        <f>'MRS(input)'!$F$25</f>
        <v>0</v>
      </c>
      <c r="O26" s="140">
        <f>'MRS(input)'!$F$31</f>
        <v>0</v>
      </c>
      <c r="P26" s="141">
        <f>'MRS(input)'!$F$29</f>
        <v>0</v>
      </c>
      <c r="Q26" s="141">
        <f>'MRS(input)'!$F$30</f>
        <v>0</v>
      </c>
      <c r="R26" s="142" t="e">
        <f>$I$7/($I$7+'MRS(input)'!$F$15*'MRS(input)'!$F$34/1000+$J$7)</f>
        <v>#DIV/0!</v>
      </c>
      <c r="S26" s="142" t="e">
        <f t="shared" si="1"/>
        <v>#DIV/0!</v>
      </c>
      <c r="T26" s="143">
        <f>(C26*(D26-E26)*'MRS(input)'!$F$27*'MRS(input)'!$F$28/1000)/'MRS(input)'!$F$26*'MRS(input)'!$F$30</f>
        <v>0</v>
      </c>
      <c r="U26" s="143" t="str">
        <f>IF(ISERROR((F26+G26)*R26*K26+(F26+G26)*S26*IFERROR(SMALL(L26:N26,COUNTIF(L26:N26,0)+1),0)+H26*'MRS(input)'!$F$30*'MRS(input)'!$F$29),"0.00",((F26+G26)*R26*K26+(F26+G26)*S26*IFERROR(SMALL(L26:N26,COUNTIF(L26:N26,0)+1),0)+H26*'MRS(input)'!$F$30*'MRS(input)'!$F$29))</f>
        <v>0.00</v>
      </c>
      <c r="V26" s="144">
        <f t="shared" si="0"/>
        <v>0</v>
      </c>
    </row>
    <row r="27" spans="1:22" ht="15" x14ac:dyDescent="0.15">
      <c r="A27" s="181"/>
      <c r="B27" s="145" t="s">
        <v>57</v>
      </c>
      <c r="C27" s="146" t="s">
        <v>33</v>
      </c>
      <c r="D27" s="146" t="s">
        <v>33</v>
      </c>
      <c r="E27" s="146" t="s">
        <v>33</v>
      </c>
      <c r="F27" s="146" t="s">
        <v>33</v>
      </c>
      <c r="G27" s="146" t="s">
        <v>33</v>
      </c>
      <c r="H27" s="146" t="s">
        <v>33</v>
      </c>
      <c r="I27" s="146" t="s">
        <v>33</v>
      </c>
      <c r="J27" s="146" t="s">
        <v>33</v>
      </c>
      <c r="K27" s="146" t="s">
        <v>33</v>
      </c>
      <c r="L27" s="146" t="s">
        <v>33</v>
      </c>
      <c r="M27" s="146" t="s">
        <v>33</v>
      </c>
      <c r="N27" s="146" t="s">
        <v>33</v>
      </c>
      <c r="O27" s="146" t="s">
        <v>33</v>
      </c>
      <c r="P27" s="146" t="s">
        <v>33</v>
      </c>
      <c r="Q27" s="146" t="s">
        <v>33</v>
      </c>
      <c r="R27" s="146" t="s">
        <v>33</v>
      </c>
      <c r="S27" s="146" t="s">
        <v>33</v>
      </c>
      <c r="T27" s="147">
        <f>SUMIF(T7:T26,"&gt;0",T7:T26)</f>
        <v>0</v>
      </c>
      <c r="U27" s="148">
        <f>SUM(U7:U26)</f>
        <v>0</v>
      </c>
      <c r="V27" s="147">
        <f>SUMIF(V7:V26,"&gt;0",V7:V26)</f>
        <v>0</v>
      </c>
    </row>
  </sheetData>
  <sheetProtection password="C303" sheet="1" objects="1" scenarios="1" formatCells="0" formatRows="0" insertRows="0"/>
  <mergeCells count="4">
    <mergeCell ref="C3:J3"/>
    <mergeCell ref="K3:Q3"/>
    <mergeCell ref="T3:V3"/>
    <mergeCell ref="A7:A27"/>
  </mergeCells>
  <phoneticPr fontId="14"/>
  <pageMargins left="0.43307086614173229" right="0.43307086614173229" top="0.74803149606299213" bottom="0.74803149606299213" header="0.31496062992125984" footer="0.31496062992125984"/>
  <pageSetup paperSize="9" scale="4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20"/>
  <sheetViews>
    <sheetView showGridLines="0" view="pageBreakPreview" zoomScale="80" zoomScaleNormal="100" zoomScaleSheetLayoutView="80" workbookViewId="0"/>
  </sheetViews>
  <sheetFormatPr defaultColWidth="9" defaultRowHeight="14.25" x14ac:dyDescent="0.15"/>
  <cols>
    <col min="1" max="4" width="3.625" style="5" customWidth="1"/>
    <col min="5" max="5" width="47.125" style="5" customWidth="1"/>
    <col min="6" max="7" width="12.625" style="5" customWidth="1"/>
    <col min="8" max="8" width="14.625" style="5" customWidth="1"/>
    <col min="9" max="9" width="9" style="8"/>
    <col min="10" max="16384" width="9" style="5"/>
  </cols>
  <sheetData>
    <row r="1" spans="1:11" ht="18" customHeight="1" x14ac:dyDescent="0.15">
      <c r="I1" s="11" t="str">
        <f>'MPS(input)'!K1</f>
        <v>Monitoring Spreadsheet: JCM_CR_AM003_ver01.0</v>
      </c>
    </row>
    <row r="2" spans="1:11" ht="18" customHeight="1" x14ac:dyDescent="0.15">
      <c r="I2" s="11" t="str">
        <f>'MPS(input)'!K2</f>
        <v>Reference Number:</v>
      </c>
    </row>
    <row r="3" spans="1:11" ht="27.95" customHeight="1" x14ac:dyDescent="0.15">
      <c r="A3" s="182" t="s">
        <v>213</v>
      </c>
      <c r="B3" s="182"/>
      <c r="C3" s="182"/>
      <c r="D3" s="182"/>
      <c r="E3" s="182"/>
      <c r="F3" s="182"/>
      <c r="G3" s="182"/>
      <c r="H3" s="182"/>
      <c r="I3" s="182"/>
    </row>
    <row r="4" spans="1:11" ht="11.25" customHeight="1" x14ac:dyDescent="0.15"/>
    <row r="5" spans="1:11" ht="18.95" customHeight="1" thickBot="1" x14ac:dyDescent="0.2">
      <c r="A5" s="48" t="s">
        <v>71</v>
      </c>
      <c r="B5" s="49"/>
      <c r="C5" s="49"/>
      <c r="D5" s="49"/>
      <c r="E5" s="50"/>
      <c r="F5" s="51" t="s">
        <v>72</v>
      </c>
      <c r="G5" s="51" t="s">
        <v>73</v>
      </c>
      <c r="H5" s="51" t="s">
        <v>0</v>
      </c>
      <c r="I5" s="52" t="s">
        <v>1</v>
      </c>
    </row>
    <row r="6" spans="1:11" ht="18.95" customHeight="1" thickBot="1" x14ac:dyDescent="0.2">
      <c r="A6" s="53"/>
      <c r="B6" s="18" t="s">
        <v>190</v>
      </c>
      <c r="C6" s="18"/>
      <c r="D6" s="19"/>
      <c r="E6" s="20"/>
      <c r="F6" s="21"/>
      <c r="G6" s="80">
        <f>G10-G13</f>
        <v>0</v>
      </c>
      <c r="H6" s="22" t="s">
        <v>191</v>
      </c>
      <c r="I6" s="54" t="s">
        <v>192</v>
      </c>
    </row>
    <row r="7" spans="1:11" ht="18.75" customHeight="1" x14ac:dyDescent="0.15">
      <c r="A7" s="55" t="s">
        <v>121</v>
      </c>
      <c r="B7" s="16"/>
      <c r="C7" s="16"/>
      <c r="D7" s="16"/>
      <c r="E7" s="17"/>
      <c r="F7" s="17"/>
      <c r="G7" s="17"/>
      <c r="H7" s="17"/>
      <c r="I7" s="56"/>
      <c r="J7" s="69"/>
      <c r="K7" s="69"/>
    </row>
    <row r="8" spans="1:11" ht="18.75" customHeight="1" x14ac:dyDescent="0.15">
      <c r="A8" s="57"/>
      <c r="B8" s="41"/>
      <c r="C8" s="42"/>
      <c r="D8" s="42"/>
      <c r="E8" s="43"/>
      <c r="F8" s="44"/>
      <c r="G8" s="45"/>
      <c r="H8" s="45"/>
      <c r="I8" s="58"/>
    </row>
    <row r="9" spans="1:11" ht="18.95" customHeight="1" thickBot="1" x14ac:dyDescent="0.2">
      <c r="A9" s="59" t="s">
        <v>122</v>
      </c>
      <c r="B9" s="16"/>
      <c r="C9" s="16"/>
      <c r="D9" s="16"/>
      <c r="E9" s="17"/>
      <c r="F9" s="17"/>
      <c r="G9" s="17"/>
      <c r="H9" s="17"/>
      <c r="I9" s="56"/>
    </row>
    <row r="10" spans="1:11" ht="18.95" customHeight="1" thickBot="1" x14ac:dyDescent="0.2">
      <c r="A10" s="57"/>
      <c r="B10" s="23" t="s">
        <v>193</v>
      </c>
      <c r="C10" s="24"/>
      <c r="D10" s="25"/>
      <c r="E10" s="25"/>
      <c r="F10" s="26"/>
      <c r="G10" s="82">
        <f>G11</f>
        <v>0</v>
      </c>
      <c r="H10" s="22" t="s">
        <v>191</v>
      </c>
      <c r="I10" s="60" t="s">
        <v>194</v>
      </c>
    </row>
    <row r="11" spans="1:11" ht="18.95" customHeight="1" x14ac:dyDescent="0.15">
      <c r="A11" s="57"/>
      <c r="B11" s="23"/>
      <c r="C11" s="27" t="s">
        <v>193</v>
      </c>
      <c r="D11" s="28"/>
      <c r="E11" s="29"/>
      <c r="F11" s="30" t="s">
        <v>75</v>
      </c>
      <c r="G11" s="81">
        <f>'MRS(input_separate)'!T27</f>
        <v>0</v>
      </c>
      <c r="H11" s="22" t="s">
        <v>191</v>
      </c>
      <c r="I11" s="60" t="s">
        <v>194</v>
      </c>
    </row>
    <row r="12" spans="1:11" ht="18.95" customHeight="1" thickBot="1" x14ac:dyDescent="0.2">
      <c r="A12" s="59" t="s">
        <v>123</v>
      </c>
      <c r="B12" s="31"/>
      <c r="C12" s="31"/>
      <c r="D12" s="31"/>
      <c r="E12" s="32"/>
      <c r="F12" s="17"/>
      <c r="G12" s="17"/>
      <c r="H12" s="17"/>
      <c r="I12" s="56"/>
    </row>
    <row r="13" spans="1:11" ht="18.95" customHeight="1" thickBot="1" x14ac:dyDescent="0.2">
      <c r="A13" s="57"/>
      <c r="B13" s="33" t="s">
        <v>195</v>
      </c>
      <c r="C13" s="33"/>
      <c r="D13" s="33"/>
      <c r="E13" s="34"/>
      <c r="F13" s="35"/>
      <c r="G13" s="82">
        <f>G14</f>
        <v>0</v>
      </c>
      <c r="H13" s="36" t="s">
        <v>76</v>
      </c>
      <c r="I13" s="61" t="s">
        <v>197</v>
      </c>
    </row>
    <row r="14" spans="1:11" ht="18.95" customHeight="1" x14ac:dyDescent="0.15">
      <c r="A14" s="62"/>
      <c r="B14" s="63"/>
      <c r="C14" s="64" t="s">
        <v>198</v>
      </c>
      <c r="D14" s="70"/>
      <c r="E14" s="71"/>
      <c r="F14" s="65" t="s">
        <v>75</v>
      </c>
      <c r="G14" s="83">
        <f>'MRS(input_separate)'!U27</f>
        <v>0</v>
      </c>
      <c r="H14" s="66" t="s">
        <v>76</v>
      </c>
      <c r="I14" s="67" t="s">
        <v>197</v>
      </c>
    </row>
    <row r="15" spans="1:11" x14ac:dyDescent="0.15">
      <c r="A15" s="6"/>
      <c r="B15" s="6"/>
      <c r="C15" s="6"/>
      <c r="D15" s="6"/>
      <c r="E15" s="6"/>
      <c r="F15" s="10"/>
      <c r="G15" s="9"/>
      <c r="H15" s="9"/>
      <c r="I15" s="72"/>
    </row>
    <row r="16" spans="1:11" ht="21.75" customHeight="1" x14ac:dyDescent="0.15">
      <c r="E16" s="6" t="s">
        <v>87</v>
      </c>
      <c r="F16" s="7"/>
    </row>
    <row r="17" spans="1:8" s="8" customFormat="1" ht="33" customHeight="1" x14ac:dyDescent="0.15">
      <c r="A17" s="5"/>
      <c r="B17" s="5"/>
      <c r="C17" s="5"/>
      <c r="D17" s="5"/>
      <c r="E17" s="13" t="s">
        <v>89</v>
      </c>
      <c r="F17" s="12">
        <v>0.92</v>
      </c>
      <c r="G17" s="5"/>
      <c r="H17" s="5"/>
    </row>
    <row r="18" spans="1:8" s="8" customFormat="1" x14ac:dyDescent="0.15">
      <c r="A18" s="5"/>
      <c r="B18" s="5"/>
      <c r="C18" s="5"/>
      <c r="D18" s="5"/>
      <c r="E18" s="9"/>
      <c r="F18" s="9"/>
      <c r="G18" s="6"/>
      <c r="H18" s="6"/>
    </row>
    <row r="19" spans="1:8" ht="21" customHeight="1" x14ac:dyDescent="0.15">
      <c r="E19" s="14" t="s">
        <v>247</v>
      </c>
      <c r="F19" s="15">
        <v>4.1859999999999999</v>
      </c>
    </row>
    <row r="20" spans="1:8" ht="21" customHeight="1" x14ac:dyDescent="0.15">
      <c r="E20" s="14" t="s">
        <v>199</v>
      </c>
      <c r="F20" s="38">
        <v>0.99822</v>
      </c>
    </row>
  </sheetData>
  <sheetProtection password="C303" sheet="1" objects="1" scenarios="1"/>
  <mergeCells count="1">
    <mergeCell ref="A3:I3"/>
  </mergeCells>
  <phoneticPr fontId="14"/>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MPS(input)</vt:lpstr>
      <vt:lpstr>MPS(input_separate)</vt:lpstr>
      <vt:lpstr>MPS(calc_process) </vt:lpstr>
      <vt:lpstr>MSS</vt:lpstr>
      <vt:lpstr>MRS(input)</vt:lpstr>
      <vt:lpstr>MRS(input_separate)</vt:lpstr>
      <vt:lpstr>MRS(calc_process)</vt:lpstr>
      <vt:lpstr>'MPS(calc_process) '!Print_Area</vt:lpstr>
      <vt:lpstr>'MPS(input)'!Print_Area</vt:lpstr>
      <vt:lpstr>'MPS(input_separate)'!Print_Area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2018-03-12T13:29:41Z</cp:lastPrinted>
  <dcterms:created xsi:type="dcterms:W3CDTF">2012-01-13T02:28:29Z</dcterms:created>
  <dcterms:modified xsi:type="dcterms:W3CDTF">2018-03-13T03:51:17Z</dcterms:modified>
</cp:coreProperties>
</file>