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9_CR\CR002(NTTD,冷凍機+ヒーポン)\200213_pub in\3_upload\"/>
    </mc:Choice>
  </mc:AlternateContent>
  <xr:revisionPtr revIDLastSave="0" documentId="13_ncr:1_{C368EEFE-222B-4F70-8822-CF79234E0590}" xr6:coauthVersionLast="45" xr6:coauthVersionMax="45" xr10:uidLastSave="{00000000-0000-0000-0000-000000000000}"/>
  <bookViews>
    <workbookView xWindow="70690" yWindow="-110" windowWidth="29020" windowHeight="15970" tabRatio="706" xr2:uid="{00000000-000D-0000-FFFF-FFFF00000000}"/>
  </bookViews>
  <sheets>
    <sheet name="AM002_MPS(input)" sheetId="1" r:id="rId1"/>
    <sheet name="AM002_MPS(input_separate)" sheetId="6" r:id="rId2"/>
    <sheet name="AM002_MPS(calc_process)" sheetId="2" r:id="rId3"/>
    <sheet name="AM002_MSS" sheetId="7" r:id="rId4"/>
    <sheet name="AM002_MRS(input)" sheetId="8" r:id="rId5"/>
    <sheet name="AM002_MRS(input_separate)" sheetId="9" r:id="rId6"/>
    <sheet name="AM002_MRS(calc_process)" sheetId="10" r:id="rId7"/>
    <sheet name="AM003_MPS(input)" sheetId="11" r:id="rId8"/>
    <sheet name="AM003_MPS(input_separate)" sheetId="12" r:id="rId9"/>
    <sheet name="AM003_MPS(calc_process) " sheetId="13" r:id="rId10"/>
    <sheet name="AM003_MSS" sheetId="14" r:id="rId11"/>
    <sheet name="AM003_MRS(input)" sheetId="15" r:id="rId12"/>
    <sheet name="AM003_MRS(input_separate)" sheetId="16" r:id="rId13"/>
    <sheet name="AM003_MRS(calc_process)" sheetId="17" r:id="rId14"/>
  </sheets>
  <definedNames>
    <definedName name="_xlnm.Print_Area" localSheetId="2">'AM002_MPS(calc_process)'!$A$1:$I$19</definedName>
    <definedName name="_xlnm.Print_Area" localSheetId="0">'AM002_MPS(input)'!$A$1:$K$35</definedName>
    <definedName name="_xlnm.Print_Area" localSheetId="6">'AM002_MRS(calc_process)'!$A$1:$I$19</definedName>
    <definedName name="_xlnm.Print_Area" localSheetId="4">'AM002_MRS(input)'!$A$1:$L$35</definedName>
    <definedName name="_xlnm.Print_Area" localSheetId="9">'AM003_MPS(calc_process) '!$A$1:$I$20</definedName>
    <definedName name="_xlnm.Print_Area" localSheetId="7">'AM003_MPS(input)'!$A$1:$K$43</definedName>
    <definedName name="_xlnm.Print_Area" localSheetId="8">'AM003_MPS(input_separate)'!$A$1:$V$27</definedName>
    <definedName name="_xlnm.Print_Area" localSheetId="13">'AM003_MRS(calc_process)'!$A$1:$I$20</definedName>
    <definedName name="_xlnm.Print_Area" localSheetId="11">'AM003_MRS(input)'!$A$1:$L$43</definedName>
    <definedName name="Z_B2660EC6_48E8_44CA_972A_E2556BB968F0_.wvu.PrintArea" localSheetId="2" hidden="1">'AM002_MPS(calc_process)'!$A$2:$I$21</definedName>
    <definedName name="Z_B2660EC6_48E8_44CA_972A_E2556BB968F0_.wvu.PrintArea" localSheetId="0" hidden="1">'AM002_MPS(input)'!$A$2:$K$35</definedName>
    <definedName name="Z_B2660EC6_48E8_44CA_972A_E2556BB968F0_.wvu.PrintArea" localSheetId="6" hidden="1">'AM002_MRS(calc_process)'!$A$2:$I$21</definedName>
    <definedName name="Z_B2660EC6_48E8_44CA_972A_E2556BB968F0_.wvu.PrintArea" localSheetId="4" hidden="1">'AM002_MRS(input)'!$A$2:$L$35</definedName>
    <definedName name="Z_B2660EC6_48E8_44CA_972A_E2556BB968F0_.wvu.PrintArea" localSheetId="9" hidden="1">'AM003_MPS(calc_process) '!$A$2:$I$18</definedName>
    <definedName name="Z_B2660EC6_48E8_44CA_972A_E2556BB968F0_.wvu.PrintArea" localSheetId="13" hidden="1">'AM003_MRS(calc_process)'!$A$2:$I$18</definedName>
    <definedName name="Z_D0CDC236_ABDA_4432_BA8D_8D1597712156_.wvu.PrintArea" localSheetId="2" hidden="1">'AM002_MPS(calc_process)'!$A$2:$I$21</definedName>
    <definedName name="Z_D0CDC236_ABDA_4432_BA8D_8D1597712156_.wvu.PrintArea" localSheetId="0" hidden="1">'AM002_MPS(input)'!$A$2:$K$35</definedName>
    <definedName name="Z_D0CDC236_ABDA_4432_BA8D_8D1597712156_.wvu.PrintArea" localSheetId="6" hidden="1">'AM002_MRS(calc_process)'!$A$2:$I$21</definedName>
    <definedName name="Z_D0CDC236_ABDA_4432_BA8D_8D1597712156_.wvu.PrintArea" localSheetId="4" hidden="1">'AM002_MRS(input)'!$A$2:$L$35</definedName>
    <definedName name="Z_D0CDC236_ABDA_4432_BA8D_8D1597712156_.wvu.PrintArea" localSheetId="9" hidden="1">'AM003_MPS(calc_process) '!$A$2:$I$18</definedName>
    <definedName name="Z_D0CDC236_ABDA_4432_BA8D_8D1597712156_.wvu.PrintArea" localSheetId="13" hidden="1">'AM003_MRS(calc_process)'!$A$2:$I$18</definedName>
    <definedName name="Z_D273F3A6_8152_4679_92B0_E1E5F788BD2C_.wvu.PrintArea" localSheetId="2" hidden="1">'AM002_MPS(calc_process)'!$A$2:$I$21</definedName>
    <definedName name="Z_D273F3A6_8152_4679_92B0_E1E5F788BD2C_.wvu.PrintArea" localSheetId="0" hidden="1">'AM002_MPS(input)'!$A$2:$K$35</definedName>
    <definedName name="Z_D273F3A6_8152_4679_92B0_E1E5F788BD2C_.wvu.PrintArea" localSheetId="6" hidden="1">'AM002_MRS(calc_process)'!$A$2:$I$21</definedName>
    <definedName name="Z_D273F3A6_8152_4679_92B0_E1E5F788BD2C_.wvu.PrintArea" localSheetId="4" hidden="1">'AM002_MRS(input)'!$A$2:$L$35</definedName>
    <definedName name="Z_D273F3A6_8152_4679_92B0_E1E5F788BD2C_.wvu.PrintArea" localSheetId="9" hidden="1">'AM003_MPS(calc_process) '!$A$2:$I$18</definedName>
    <definedName name="Z_D273F3A6_8152_4679_92B0_E1E5F788BD2C_.wvu.PrintArea" localSheetId="13" hidden="1">'AM003_MRS(calc_process)'!$A$2:$I$18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 i="17" l="1"/>
  <c r="I2" i="17"/>
  <c r="V1" i="16"/>
  <c r="V2" i="16"/>
  <c r="I7" i="16"/>
  <c r="J7" i="16"/>
  <c r="K7" i="16"/>
  <c r="O7" i="16"/>
  <c r="I8" i="16"/>
  <c r="J8" i="16"/>
  <c r="I9" i="16"/>
  <c r="J9" i="16"/>
  <c r="K9" i="16"/>
  <c r="O9" i="16"/>
  <c r="I10" i="16"/>
  <c r="J10" i="16"/>
  <c r="Q10" i="16"/>
  <c r="I11" i="16"/>
  <c r="J11" i="16"/>
  <c r="K11" i="16"/>
  <c r="O11" i="16"/>
  <c r="I12" i="16"/>
  <c r="J12" i="16"/>
  <c r="I13" i="16"/>
  <c r="J13" i="16"/>
  <c r="K13" i="16"/>
  <c r="O13" i="16"/>
  <c r="I14" i="16"/>
  <c r="J14" i="16"/>
  <c r="I15" i="16"/>
  <c r="J15" i="16"/>
  <c r="K15" i="16"/>
  <c r="O15" i="16"/>
  <c r="I16" i="16"/>
  <c r="J16" i="16"/>
  <c r="I17" i="16"/>
  <c r="J17" i="16"/>
  <c r="K17" i="16"/>
  <c r="O17" i="16"/>
  <c r="I18" i="16"/>
  <c r="J18" i="16"/>
  <c r="I19" i="16"/>
  <c r="J19" i="16"/>
  <c r="K19" i="16"/>
  <c r="O19" i="16"/>
  <c r="I20" i="16"/>
  <c r="J20" i="16"/>
  <c r="I21" i="16"/>
  <c r="J21" i="16"/>
  <c r="K21" i="16"/>
  <c r="O21" i="16"/>
  <c r="I22" i="16"/>
  <c r="J22" i="16"/>
  <c r="I23" i="16"/>
  <c r="J23" i="16"/>
  <c r="K23" i="16"/>
  <c r="O23" i="16"/>
  <c r="I24" i="16"/>
  <c r="J24" i="16"/>
  <c r="I25" i="16"/>
  <c r="J25" i="16"/>
  <c r="K25" i="16"/>
  <c r="O25" i="16"/>
  <c r="I26" i="16"/>
  <c r="J26" i="16"/>
  <c r="L1" i="15"/>
  <c r="L2" i="15"/>
  <c r="F22" i="15"/>
  <c r="H22" i="15"/>
  <c r="K22" i="15"/>
  <c r="H23" i="15"/>
  <c r="K23" i="15"/>
  <c r="H24" i="15"/>
  <c r="K24" i="15"/>
  <c r="F25" i="15"/>
  <c r="H25" i="15"/>
  <c r="K25" i="15"/>
  <c r="F26" i="15"/>
  <c r="H26" i="15"/>
  <c r="K26" i="15"/>
  <c r="F27" i="15"/>
  <c r="H27" i="15"/>
  <c r="K27" i="15"/>
  <c r="F28" i="15"/>
  <c r="H28" i="15"/>
  <c r="K28" i="15"/>
  <c r="F29" i="15"/>
  <c r="H29" i="15"/>
  <c r="K29" i="15"/>
  <c r="F30" i="15"/>
  <c r="H30" i="15"/>
  <c r="K30" i="15"/>
  <c r="F31" i="15"/>
  <c r="O8" i="16" s="1"/>
  <c r="H31" i="15"/>
  <c r="K31" i="15"/>
  <c r="F32" i="15"/>
  <c r="H32" i="15"/>
  <c r="K32" i="15"/>
  <c r="F33" i="15"/>
  <c r="H33" i="15"/>
  <c r="K33" i="15"/>
  <c r="F34" i="15"/>
  <c r="R11" i="16" s="1"/>
  <c r="H34" i="15"/>
  <c r="K34" i="15"/>
  <c r="C1" i="14"/>
  <c r="C2" i="14"/>
  <c r="I1" i="13"/>
  <c r="I2" i="13"/>
  <c r="V1" i="12"/>
  <c r="V2" i="12"/>
  <c r="I7" i="12"/>
  <c r="J7" i="12"/>
  <c r="R15" i="12" s="1"/>
  <c r="K7" i="12"/>
  <c r="N7" i="12"/>
  <c r="O7" i="12"/>
  <c r="P7" i="12"/>
  <c r="Q7" i="12"/>
  <c r="I8" i="12"/>
  <c r="J8" i="12"/>
  <c r="K8" i="12"/>
  <c r="N8" i="12"/>
  <c r="O8" i="12"/>
  <c r="P8" i="12"/>
  <c r="Q8" i="12"/>
  <c r="I9" i="12"/>
  <c r="J9" i="12"/>
  <c r="K9" i="12"/>
  <c r="N9" i="12"/>
  <c r="O9" i="12"/>
  <c r="P9" i="12"/>
  <c r="Q9" i="12"/>
  <c r="I10" i="12"/>
  <c r="J10" i="12"/>
  <c r="K10" i="12"/>
  <c r="N10" i="12"/>
  <c r="O10" i="12"/>
  <c r="P10" i="12"/>
  <c r="Q10" i="12"/>
  <c r="T10" i="12"/>
  <c r="I11" i="12"/>
  <c r="J11" i="12"/>
  <c r="K11" i="12"/>
  <c r="N11" i="12"/>
  <c r="O11" i="12"/>
  <c r="P11" i="12"/>
  <c r="Q11" i="12"/>
  <c r="R11" i="12"/>
  <c r="I12" i="12"/>
  <c r="J12" i="12"/>
  <c r="K12" i="12"/>
  <c r="M12" i="12"/>
  <c r="N12" i="12"/>
  <c r="O12" i="12"/>
  <c r="P12" i="12"/>
  <c r="Q12" i="12"/>
  <c r="T12" i="12"/>
  <c r="I13" i="12"/>
  <c r="J13" i="12"/>
  <c r="K13" i="12"/>
  <c r="N13" i="12"/>
  <c r="O13" i="12"/>
  <c r="P13" i="12"/>
  <c r="Q13" i="12"/>
  <c r="I14" i="12"/>
  <c r="J14" i="12"/>
  <c r="K14" i="12"/>
  <c r="M14" i="12"/>
  <c r="N14" i="12"/>
  <c r="O14" i="12"/>
  <c r="P14" i="12"/>
  <c r="Q14" i="12"/>
  <c r="I15" i="12"/>
  <c r="J15" i="12"/>
  <c r="K15" i="12"/>
  <c r="N15" i="12"/>
  <c r="O15" i="12"/>
  <c r="P15" i="12"/>
  <c r="Q15" i="12"/>
  <c r="I16" i="12"/>
  <c r="J16" i="12"/>
  <c r="K16" i="12"/>
  <c r="M16" i="12"/>
  <c r="N16" i="12"/>
  <c r="O16" i="12"/>
  <c r="P16" i="12"/>
  <c r="Q16" i="12"/>
  <c r="I17" i="12"/>
  <c r="J17" i="12"/>
  <c r="K17" i="12"/>
  <c r="N17" i="12"/>
  <c r="O17" i="12"/>
  <c r="P17" i="12"/>
  <c r="Q17" i="12"/>
  <c r="I18" i="12"/>
  <c r="J18" i="12"/>
  <c r="K18" i="12"/>
  <c r="M18" i="12"/>
  <c r="N18" i="12"/>
  <c r="O18" i="12"/>
  <c r="P18" i="12"/>
  <c r="Q18" i="12"/>
  <c r="R18" i="12"/>
  <c r="S18" i="12" s="1"/>
  <c r="I19" i="12"/>
  <c r="J19" i="12"/>
  <c r="K19" i="12"/>
  <c r="N19" i="12"/>
  <c r="O19" i="12"/>
  <c r="P19" i="12"/>
  <c r="Q19" i="12"/>
  <c r="T19" i="12"/>
  <c r="I20" i="12"/>
  <c r="J20" i="12"/>
  <c r="K20" i="12"/>
  <c r="M20" i="12"/>
  <c r="N20" i="12"/>
  <c r="O20" i="12"/>
  <c r="P20" i="12"/>
  <c r="Q20" i="12"/>
  <c r="R20" i="12"/>
  <c r="S20" i="12" s="1"/>
  <c r="I21" i="12"/>
  <c r="J21" i="12"/>
  <c r="K21" i="12"/>
  <c r="N21" i="12"/>
  <c r="O21" i="12"/>
  <c r="P21" i="12"/>
  <c r="Q21" i="12"/>
  <c r="T21" i="12"/>
  <c r="I22" i="12"/>
  <c r="J22" i="12"/>
  <c r="K22" i="12"/>
  <c r="M22" i="12"/>
  <c r="N22" i="12"/>
  <c r="O22" i="12"/>
  <c r="P22" i="12"/>
  <c r="Q22" i="12"/>
  <c r="R22" i="12"/>
  <c r="S22" i="12" s="1"/>
  <c r="I23" i="12"/>
  <c r="J23" i="12"/>
  <c r="K23" i="12"/>
  <c r="N23" i="12"/>
  <c r="O23" i="12"/>
  <c r="P23" i="12"/>
  <c r="Q23" i="12"/>
  <c r="T23" i="12"/>
  <c r="I24" i="12"/>
  <c r="J24" i="12"/>
  <c r="K24" i="12"/>
  <c r="M24" i="12"/>
  <c r="N24" i="12"/>
  <c r="O24" i="12"/>
  <c r="P24" i="12"/>
  <c r="Q24" i="12"/>
  <c r="R24" i="12"/>
  <c r="S24" i="12" s="1"/>
  <c r="I25" i="12"/>
  <c r="J25" i="12"/>
  <c r="K25" i="12"/>
  <c r="N25" i="12"/>
  <c r="O25" i="12"/>
  <c r="P25" i="12"/>
  <c r="Q25" i="12"/>
  <c r="T25" i="12"/>
  <c r="I26" i="12"/>
  <c r="J26" i="12"/>
  <c r="K26" i="12"/>
  <c r="M26" i="12"/>
  <c r="N26" i="12"/>
  <c r="O26" i="12"/>
  <c r="P26" i="12"/>
  <c r="Q26" i="12"/>
  <c r="R26" i="12"/>
  <c r="S26" i="12" s="1"/>
  <c r="E23" i="11"/>
  <c r="L12" i="12" s="1"/>
  <c r="E24" i="11"/>
  <c r="M10" i="12" s="1"/>
  <c r="E26" i="11"/>
  <c r="S15" i="12" l="1"/>
  <c r="U15" i="12" s="1"/>
  <c r="S11" i="16"/>
  <c r="P7" i="16"/>
  <c r="P9" i="16"/>
  <c r="P11" i="16"/>
  <c r="P13" i="16"/>
  <c r="P15" i="16"/>
  <c r="P17" i="16"/>
  <c r="P19" i="16"/>
  <c r="P21" i="16"/>
  <c r="P23" i="16"/>
  <c r="P25" i="16"/>
  <c r="P8" i="16"/>
  <c r="P10" i="16"/>
  <c r="Q7" i="16"/>
  <c r="Q9" i="16"/>
  <c r="Q11" i="16"/>
  <c r="Q13" i="16"/>
  <c r="Q15" i="16"/>
  <c r="Q17" i="16"/>
  <c r="Q19" i="16"/>
  <c r="Q21" i="16"/>
  <c r="Q23" i="16"/>
  <c r="Q25" i="16"/>
  <c r="T8" i="16"/>
  <c r="T10" i="16"/>
  <c r="T26" i="16"/>
  <c r="T24" i="16"/>
  <c r="T22" i="16"/>
  <c r="T20" i="16"/>
  <c r="T18" i="16"/>
  <c r="T16" i="16"/>
  <c r="T14" i="16"/>
  <c r="T12" i="16"/>
  <c r="L25" i="12"/>
  <c r="L19" i="12"/>
  <c r="R14" i="12"/>
  <c r="R16" i="12"/>
  <c r="N8" i="16"/>
  <c r="N10" i="16"/>
  <c r="N12" i="16"/>
  <c r="N14" i="16"/>
  <c r="N16" i="16"/>
  <c r="N18" i="16"/>
  <c r="N20" i="16"/>
  <c r="N22" i="16"/>
  <c r="N24" i="16"/>
  <c r="N26" i="16"/>
  <c r="N7" i="16"/>
  <c r="N9" i="16"/>
  <c r="N11" i="16"/>
  <c r="N23" i="16"/>
  <c r="N21" i="16"/>
  <c r="N19" i="16"/>
  <c r="N13" i="16"/>
  <c r="R17" i="12"/>
  <c r="L14" i="12"/>
  <c r="T7" i="12"/>
  <c r="T9" i="12"/>
  <c r="T11" i="12"/>
  <c r="T13" i="12"/>
  <c r="T15" i="12"/>
  <c r="T17" i="12"/>
  <c r="T26" i="12"/>
  <c r="L26" i="12"/>
  <c r="U26" i="12" s="1"/>
  <c r="R25" i="12"/>
  <c r="T24" i="12"/>
  <c r="L24" i="12"/>
  <c r="U24" i="12" s="1"/>
  <c r="R23" i="12"/>
  <c r="T22" i="12"/>
  <c r="L22" i="12"/>
  <c r="R21" i="12"/>
  <c r="T20" i="12"/>
  <c r="L20" i="12"/>
  <c r="R19" i="12"/>
  <c r="T18" i="12"/>
  <c r="L18" i="12"/>
  <c r="U18" i="12" s="1"/>
  <c r="M17" i="12"/>
  <c r="L16" i="12"/>
  <c r="M15" i="12"/>
  <c r="T8" i="12"/>
  <c r="R7" i="12"/>
  <c r="T7" i="16"/>
  <c r="Q26" i="16"/>
  <c r="R25" i="16"/>
  <c r="Q24" i="16"/>
  <c r="R23" i="16"/>
  <c r="Q22" i="16"/>
  <c r="R21" i="16"/>
  <c r="Q20" i="16"/>
  <c r="R19" i="16"/>
  <c r="Q18" i="16"/>
  <c r="R17" i="16"/>
  <c r="Q16" i="16"/>
  <c r="R15" i="16"/>
  <c r="Q14" i="16"/>
  <c r="R13" i="16"/>
  <c r="Q12" i="16"/>
  <c r="Q8" i="16"/>
  <c r="L7" i="12"/>
  <c r="L9" i="12"/>
  <c r="L11" i="12"/>
  <c r="L13" i="12"/>
  <c r="L15" i="12"/>
  <c r="L17" i="12"/>
  <c r="L23" i="12"/>
  <c r="L21" i="12"/>
  <c r="L8" i="12"/>
  <c r="N25" i="16"/>
  <c r="N17" i="16"/>
  <c r="N15" i="16"/>
  <c r="U22" i="12"/>
  <c r="U20" i="12"/>
  <c r="R9" i="12"/>
  <c r="R8" i="12"/>
  <c r="R8" i="16"/>
  <c r="R10" i="16"/>
  <c r="R12" i="16"/>
  <c r="R14" i="16"/>
  <c r="R16" i="16"/>
  <c r="R18" i="16"/>
  <c r="R20" i="16"/>
  <c r="R22" i="16"/>
  <c r="R24" i="16"/>
  <c r="R26" i="16"/>
  <c r="R7" i="16"/>
  <c r="R9" i="16"/>
  <c r="M7" i="12"/>
  <c r="M9" i="12"/>
  <c r="M11" i="12"/>
  <c r="M13" i="12"/>
  <c r="M25" i="12"/>
  <c r="M23" i="12"/>
  <c r="M21" i="12"/>
  <c r="M19" i="12"/>
  <c r="T16" i="12"/>
  <c r="T14" i="12"/>
  <c r="R13" i="12"/>
  <c r="S11" i="12"/>
  <c r="U11" i="12" s="1"/>
  <c r="L10" i="12"/>
  <c r="M8" i="12"/>
  <c r="F24" i="15"/>
  <c r="K8" i="16"/>
  <c r="K10" i="16"/>
  <c r="K12" i="16"/>
  <c r="K14" i="16"/>
  <c r="K16" i="16"/>
  <c r="K18" i="16"/>
  <c r="K20" i="16"/>
  <c r="K22" i="16"/>
  <c r="K24" i="16"/>
  <c r="K26" i="16"/>
  <c r="P26" i="16"/>
  <c r="P24" i="16"/>
  <c r="P22" i="16"/>
  <c r="P20" i="16"/>
  <c r="P18" i="16"/>
  <c r="P16" i="16"/>
  <c r="P14" i="16"/>
  <c r="P12" i="16"/>
  <c r="F23" i="15"/>
  <c r="O26" i="16"/>
  <c r="O24" i="16"/>
  <c r="O22" i="16"/>
  <c r="O20" i="16"/>
  <c r="O18" i="16"/>
  <c r="O16" i="16"/>
  <c r="O14" i="16"/>
  <c r="O12" i="16"/>
  <c r="O10" i="16"/>
  <c r="R12" i="12"/>
  <c r="R10" i="12"/>
  <c r="T25" i="16"/>
  <c r="T23" i="16"/>
  <c r="T21" i="16"/>
  <c r="T19" i="16"/>
  <c r="T17" i="16"/>
  <c r="T15" i="16"/>
  <c r="T13" i="16"/>
  <c r="T11" i="16"/>
  <c r="T9" i="16"/>
  <c r="K26" i="8"/>
  <c r="K25" i="8"/>
  <c r="K24" i="8"/>
  <c r="K23" i="8"/>
  <c r="K22" i="8"/>
  <c r="K21" i="8"/>
  <c r="K20" i="8"/>
  <c r="K19" i="8"/>
  <c r="K18" i="8"/>
  <c r="K17" i="8"/>
  <c r="H26" i="8"/>
  <c r="H25" i="8"/>
  <c r="H24" i="8"/>
  <c r="H23" i="8"/>
  <c r="H22" i="8"/>
  <c r="H21" i="8"/>
  <c r="H20" i="8"/>
  <c r="H19" i="8"/>
  <c r="H18" i="8"/>
  <c r="H17" i="8"/>
  <c r="F26" i="8"/>
  <c r="F25" i="8"/>
  <c r="N25" i="9" s="1"/>
  <c r="F24" i="8"/>
  <c r="M25" i="9" s="1"/>
  <c r="F23" i="8"/>
  <c r="L24" i="9" s="1"/>
  <c r="F22" i="8"/>
  <c r="F21" i="8"/>
  <c r="F20" i="8"/>
  <c r="I26" i="9" s="1"/>
  <c r="F17" i="8"/>
  <c r="F24" i="9" s="1"/>
  <c r="I2" i="10"/>
  <c r="I1" i="10"/>
  <c r="S2" i="9"/>
  <c r="S1" i="9"/>
  <c r="L2" i="8"/>
  <c r="L1" i="8"/>
  <c r="E26" i="9"/>
  <c r="D26" i="9"/>
  <c r="E25" i="9"/>
  <c r="D25" i="9"/>
  <c r="N24" i="9"/>
  <c r="M24" i="9"/>
  <c r="E24" i="9"/>
  <c r="D24" i="9"/>
  <c r="N23" i="9"/>
  <c r="I23" i="9"/>
  <c r="E23" i="9"/>
  <c r="D23" i="9"/>
  <c r="N22" i="9"/>
  <c r="M22" i="9"/>
  <c r="E22" i="9"/>
  <c r="D22" i="9"/>
  <c r="N21" i="9"/>
  <c r="M21" i="9"/>
  <c r="E21" i="9"/>
  <c r="D21" i="9"/>
  <c r="E20" i="9"/>
  <c r="D20" i="9"/>
  <c r="N19" i="9"/>
  <c r="E19" i="9"/>
  <c r="D19" i="9"/>
  <c r="E18" i="9"/>
  <c r="D18" i="9"/>
  <c r="M17" i="9"/>
  <c r="E17" i="9"/>
  <c r="D17" i="9"/>
  <c r="M16" i="9"/>
  <c r="E16" i="9"/>
  <c r="D16" i="9"/>
  <c r="E15" i="9"/>
  <c r="D15" i="9"/>
  <c r="N14" i="9"/>
  <c r="M14" i="9"/>
  <c r="E14" i="9"/>
  <c r="D14" i="9"/>
  <c r="N13" i="9"/>
  <c r="M13" i="9"/>
  <c r="I13" i="9"/>
  <c r="E13" i="9"/>
  <c r="D13" i="9"/>
  <c r="E12" i="9"/>
  <c r="D12" i="9"/>
  <c r="E11" i="9"/>
  <c r="D11" i="9"/>
  <c r="E10" i="9"/>
  <c r="D10" i="9"/>
  <c r="M9" i="9"/>
  <c r="E9" i="9"/>
  <c r="D9" i="9"/>
  <c r="M8" i="9"/>
  <c r="L8" i="9"/>
  <c r="I8" i="9"/>
  <c r="E8" i="9"/>
  <c r="D8" i="9"/>
  <c r="N7" i="9"/>
  <c r="M7" i="9"/>
  <c r="E7" i="9"/>
  <c r="D7" i="9"/>
  <c r="F19" i="8"/>
  <c r="H25" i="9" s="1"/>
  <c r="C2" i="7"/>
  <c r="C1" i="7"/>
  <c r="S2" i="6"/>
  <c r="S1" i="6"/>
  <c r="I1" i="2"/>
  <c r="S17" i="16" l="1"/>
  <c r="U17" i="16" s="1"/>
  <c r="V17" i="16" s="1"/>
  <c r="S21" i="16"/>
  <c r="S25" i="16"/>
  <c r="U25" i="16" s="1"/>
  <c r="V25" i="16" s="1"/>
  <c r="V8" i="12"/>
  <c r="V20" i="12"/>
  <c r="S23" i="12"/>
  <c r="U23" i="12" s="1"/>
  <c r="V23" i="12" s="1"/>
  <c r="S12" i="12"/>
  <c r="U12" i="12"/>
  <c r="V12" i="12" s="1"/>
  <c r="S9" i="16"/>
  <c r="U9" i="16" s="1"/>
  <c r="V9" i="16" s="1"/>
  <c r="S22" i="16"/>
  <c r="S14" i="16"/>
  <c r="S8" i="12"/>
  <c r="U8" i="12"/>
  <c r="V18" i="12"/>
  <c r="V11" i="12"/>
  <c r="S9" i="12"/>
  <c r="U9" i="12" s="1"/>
  <c r="V9" i="12" s="1"/>
  <c r="S15" i="16"/>
  <c r="U15" i="16" s="1"/>
  <c r="V15" i="16" s="1"/>
  <c r="S19" i="16"/>
  <c r="U19" i="16" s="1"/>
  <c r="V19" i="16" s="1"/>
  <c r="S23" i="16"/>
  <c r="U23" i="16" s="1"/>
  <c r="V23" i="16" s="1"/>
  <c r="T27" i="16"/>
  <c r="G11" i="17" s="1"/>
  <c r="G10" i="17" s="1"/>
  <c r="S19" i="12"/>
  <c r="U19" i="12" s="1"/>
  <c r="V19" i="12" s="1"/>
  <c r="V24" i="12"/>
  <c r="S17" i="12"/>
  <c r="U17" i="12" s="1"/>
  <c r="V17" i="12" s="1"/>
  <c r="S14" i="12"/>
  <c r="U14" i="12" s="1"/>
  <c r="V14" i="12" s="1"/>
  <c r="S10" i="12"/>
  <c r="U10" i="12"/>
  <c r="V10" i="12" s="1"/>
  <c r="S24" i="16"/>
  <c r="U24" i="16"/>
  <c r="V24" i="16" s="1"/>
  <c r="S16" i="16"/>
  <c r="U16" i="16" s="1"/>
  <c r="V16" i="16" s="1"/>
  <c r="S8" i="16"/>
  <c r="S13" i="16"/>
  <c r="S21" i="12"/>
  <c r="U21" i="12" s="1"/>
  <c r="V21" i="12" s="1"/>
  <c r="V26" i="12"/>
  <c r="S16" i="12"/>
  <c r="U16" i="12"/>
  <c r="V16" i="12" s="1"/>
  <c r="M7" i="16"/>
  <c r="M9" i="16"/>
  <c r="M11" i="16"/>
  <c r="M13" i="16"/>
  <c r="U13" i="16" s="1"/>
  <c r="V13" i="16" s="1"/>
  <c r="M15" i="16"/>
  <c r="M17" i="16"/>
  <c r="M19" i="16"/>
  <c r="M21" i="16"/>
  <c r="U21" i="16" s="1"/>
  <c r="V21" i="16" s="1"/>
  <c r="M23" i="16"/>
  <c r="M25" i="16"/>
  <c r="M8" i="16"/>
  <c r="U8" i="16" s="1"/>
  <c r="V8" i="16" s="1"/>
  <c r="M14" i="16"/>
  <c r="U14" i="16" s="1"/>
  <c r="V14" i="16" s="1"/>
  <c r="M16" i="16"/>
  <c r="M24" i="16"/>
  <c r="M26" i="16"/>
  <c r="M12" i="16"/>
  <c r="M18" i="16"/>
  <c r="M20" i="16"/>
  <c r="M22" i="16"/>
  <c r="U22" i="16" s="1"/>
  <c r="V22" i="16" s="1"/>
  <c r="M10" i="16"/>
  <c r="S13" i="12"/>
  <c r="U13" i="12" s="1"/>
  <c r="V13" i="12" s="1"/>
  <c r="S7" i="16"/>
  <c r="U7" i="16" s="1"/>
  <c r="S20" i="16"/>
  <c r="S12" i="16"/>
  <c r="L7" i="16"/>
  <c r="L9" i="16"/>
  <c r="L11" i="16"/>
  <c r="U11" i="16" s="1"/>
  <c r="V11" i="16" s="1"/>
  <c r="L13" i="16"/>
  <c r="L15" i="16"/>
  <c r="L17" i="16"/>
  <c r="L19" i="16"/>
  <c r="L21" i="16"/>
  <c r="L23" i="16"/>
  <c r="L25" i="16"/>
  <c r="L8" i="16"/>
  <c r="L10" i="16"/>
  <c r="U10" i="16" s="1"/>
  <c r="V10" i="16" s="1"/>
  <c r="L12" i="16"/>
  <c r="U12" i="16" s="1"/>
  <c r="V12" i="16" s="1"/>
  <c r="L14" i="16"/>
  <c r="L16" i="16"/>
  <c r="L18" i="16"/>
  <c r="L20" i="16"/>
  <c r="U20" i="16" s="1"/>
  <c r="V20" i="16" s="1"/>
  <c r="L22" i="16"/>
  <c r="L24" i="16"/>
  <c r="L26" i="16"/>
  <c r="U26" i="16" s="1"/>
  <c r="V26" i="16" s="1"/>
  <c r="S26" i="16"/>
  <c r="S18" i="16"/>
  <c r="U18" i="16"/>
  <c r="V18" i="16" s="1"/>
  <c r="S10" i="16"/>
  <c r="S7" i="12"/>
  <c r="U7" i="12" s="1"/>
  <c r="V22" i="12"/>
  <c r="S25" i="12"/>
  <c r="U25" i="12" s="1"/>
  <c r="V25" i="12" s="1"/>
  <c r="V15" i="12"/>
  <c r="T27" i="12"/>
  <c r="G11" i="13" s="1"/>
  <c r="G10" i="13" s="1"/>
  <c r="L26" i="9"/>
  <c r="L13" i="9"/>
  <c r="L21" i="9"/>
  <c r="N18" i="9"/>
  <c r="N8" i="9"/>
  <c r="N9" i="9"/>
  <c r="N12" i="9"/>
  <c r="N11" i="9"/>
  <c r="N15" i="9"/>
  <c r="N16" i="9"/>
  <c r="N20" i="9"/>
  <c r="L25" i="9"/>
  <c r="N26" i="9"/>
  <c r="I9" i="9"/>
  <c r="I15" i="9"/>
  <c r="I17" i="9"/>
  <c r="I7" i="9"/>
  <c r="I10" i="9"/>
  <c r="I21" i="9"/>
  <c r="F17" i="9"/>
  <c r="F7" i="9"/>
  <c r="L10" i="9"/>
  <c r="F11" i="9"/>
  <c r="F14" i="9"/>
  <c r="L15" i="9"/>
  <c r="F22" i="9"/>
  <c r="L23" i="9"/>
  <c r="L7" i="9"/>
  <c r="L9" i="9"/>
  <c r="M10" i="9"/>
  <c r="L11" i="9"/>
  <c r="L12" i="9"/>
  <c r="F13" i="9"/>
  <c r="I14" i="9"/>
  <c r="M15" i="9"/>
  <c r="I16" i="9"/>
  <c r="L17" i="9"/>
  <c r="L18" i="9"/>
  <c r="L19" i="9"/>
  <c r="L20" i="9"/>
  <c r="F21" i="9"/>
  <c r="I22" i="9"/>
  <c r="M23" i="9"/>
  <c r="I24" i="9"/>
  <c r="F10" i="9"/>
  <c r="L14" i="9"/>
  <c r="L16" i="9"/>
  <c r="L22" i="9"/>
  <c r="F26" i="9"/>
  <c r="F9" i="9"/>
  <c r="F18" i="9"/>
  <c r="F25" i="9"/>
  <c r="I25" i="9"/>
  <c r="F18" i="8"/>
  <c r="G26" i="9" s="1"/>
  <c r="N10" i="9"/>
  <c r="I11" i="9"/>
  <c r="M11" i="9"/>
  <c r="I12" i="9"/>
  <c r="M12" i="9"/>
  <c r="N17" i="9"/>
  <c r="I18" i="9"/>
  <c r="M18" i="9"/>
  <c r="I19" i="9"/>
  <c r="M19" i="9"/>
  <c r="I20" i="9"/>
  <c r="M20" i="9"/>
  <c r="M26" i="9"/>
  <c r="F15" i="9"/>
  <c r="F19" i="9"/>
  <c r="F23" i="9"/>
  <c r="F8" i="9"/>
  <c r="F12" i="9"/>
  <c r="F16" i="9"/>
  <c r="F20" i="9"/>
  <c r="O26" i="9"/>
  <c r="O7" i="9"/>
  <c r="O8" i="9"/>
  <c r="O9" i="9"/>
  <c r="G10" i="9"/>
  <c r="O10" i="9"/>
  <c r="O11" i="9"/>
  <c r="O12" i="9"/>
  <c r="O13" i="9"/>
  <c r="G14" i="9"/>
  <c r="O14" i="9"/>
  <c r="O15" i="9"/>
  <c r="O16" i="9"/>
  <c r="O17" i="9"/>
  <c r="G18" i="9"/>
  <c r="O18" i="9"/>
  <c r="O19" i="9"/>
  <c r="O20" i="9"/>
  <c r="O21" i="9"/>
  <c r="G22" i="9"/>
  <c r="O22" i="9"/>
  <c r="O23" i="9"/>
  <c r="O24" i="9"/>
  <c r="O25" i="9"/>
  <c r="H11" i="9"/>
  <c r="H12" i="9"/>
  <c r="H13" i="9"/>
  <c r="H14" i="9"/>
  <c r="H15" i="9"/>
  <c r="H16" i="9"/>
  <c r="H17" i="9"/>
  <c r="H18" i="9"/>
  <c r="H19" i="9"/>
  <c r="H23" i="9"/>
  <c r="H24" i="9"/>
  <c r="H26" i="9"/>
  <c r="H7" i="9"/>
  <c r="H8" i="9"/>
  <c r="H9" i="9"/>
  <c r="H10" i="9"/>
  <c r="H20" i="9"/>
  <c r="H21" i="9"/>
  <c r="H22" i="9"/>
  <c r="U27" i="12" l="1"/>
  <c r="G14" i="13" s="1"/>
  <c r="G13" i="13" s="1"/>
  <c r="V7" i="12"/>
  <c r="V27" i="12" s="1"/>
  <c r="U27" i="16"/>
  <c r="G14" i="17" s="1"/>
  <c r="G13" i="17" s="1"/>
  <c r="G6" i="17" s="1"/>
  <c r="D38" i="15" s="1"/>
  <c r="V7" i="16"/>
  <c r="V27" i="16" s="1"/>
  <c r="G6" i="13"/>
  <c r="B38" i="11" s="1"/>
  <c r="G24" i="9"/>
  <c r="G16" i="9"/>
  <c r="G8" i="9"/>
  <c r="G20" i="9"/>
  <c r="G12" i="9"/>
  <c r="P26" i="9"/>
  <c r="G25" i="9"/>
  <c r="G23" i="9"/>
  <c r="G21" i="9"/>
  <c r="G19" i="9"/>
  <c r="G17" i="9"/>
  <c r="G15" i="9"/>
  <c r="G13" i="9"/>
  <c r="G11" i="9"/>
  <c r="G9" i="9"/>
  <c r="G7" i="9"/>
  <c r="P24" i="9"/>
  <c r="R24" i="9" s="1"/>
  <c r="P22" i="9"/>
  <c r="R22" i="9" s="1"/>
  <c r="P18" i="9"/>
  <c r="P16" i="9"/>
  <c r="P14" i="9"/>
  <c r="R14" i="9" s="1"/>
  <c r="P12" i="9"/>
  <c r="R12" i="9" s="1"/>
  <c r="P10" i="9"/>
  <c r="R10" i="9" s="1"/>
  <c r="P8" i="9"/>
  <c r="P20" i="9"/>
  <c r="P25" i="9"/>
  <c r="P23" i="9"/>
  <c r="P21" i="9"/>
  <c r="P19" i="9"/>
  <c r="P17" i="9"/>
  <c r="P15" i="9"/>
  <c r="P13" i="9"/>
  <c r="P11" i="9"/>
  <c r="P9" i="9"/>
  <c r="R9" i="9" s="1"/>
  <c r="P7" i="9"/>
  <c r="R11" i="9" l="1"/>
  <c r="R19" i="9"/>
  <c r="R13" i="9"/>
  <c r="R21" i="9"/>
  <c r="R16" i="9"/>
  <c r="R7" i="9"/>
  <c r="R15" i="9"/>
  <c r="R23" i="9"/>
  <c r="R17" i="9"/>
  <c r="R8" i="9"/>
  <c r="R18" i="9"/>
  <c r="R25" i="9"/>
  <c r="R26" i="9"/>
  <c r="R20" i="9"/>
  <c r="R27" i="9" l="1"/>
  <c r="G14" i="10" s="1"/>
  <c r="G13" i="10" s="1"/>
  <c r="E19" i="1" l="1"/>
  <c r="E18" i="1" l="1"/>
  <c r="J9" i="6" l="1"/>
  <c r="J9" i="9" s="1"/>
  <c r="K9" i="6"/>
  <c r="K9" i="9" s="1"/>
  <c r="Q9" i="9" s="1"/>
  <c r="S9" i="9" s="1"/>
  <c r="J10" i="6"/>
  <c r="J10" i="9" s="1"/>
  <c r="K10" i="6"/>
  <c r="K10" i="9" s="1"/>
  <c r="J11" i="6"/>
  <c r="J11" i="9" s="1"/>
  <c r="K11" i="6"/>
  <c r="K11" i="9" s="1"/>
  <c r="Q11" i="9" s="1"/>
  <c r="S11" i="9" s="1"/>
  <c r="J12" i="6"/>
  <c r="J12" i="9" s="1"/>
  <c r="K12" i="6"/>
  <c r="K12" i="9" s="1"/>
  <c r="J13" i="6"/>
  <c r="J13" i="9" s="1"/>
  <c r="K13" i="6"/>
  <c r="K13" i="9" s="1"/>
  <c r="Q13" i="9" s="1"/>
  <c r="S13" i="9" s="1"/>
  <c r="J14" i="6"/>
  <c r="J14" i="9" s="1"/>
  <c r="K14" i="6"/>
  <c r="K14" i="9" s="1"/>
  <c r="J15" i="6"/>
  <c r="J15" i="9" s="1"/>
  <c r="K15" i="6"/>
  <c r="K15" i="9" s="1"/>
  <c r="Q15" i="9" s="1"/>
  <c r="S15" i="9" s="1"/>
  <c r="J16" i="6"/>
  <c r="J16" i="9" s="1"/>
  <c r="K16" i="6"/>
  <c r="K16" i="9" s="1"/>
  <c r="J17" i="6"/>
  <c r="J17" i="9" s="1"/>
  <c r="K17" i="6"/>
  <c r="K17" i="9" s="1"/>
  <c r="Q17" i="9" s="1"/>
  <c r="S17" i="9" s="1"/>
  <c r="J18" i="6"/>
  <c r="J18" i="9" s="1"/>
  <c r="K18" i="6"/>
  <c r="K18" i="9" s="1"/>
  <c r="J19" i="6"/>
  <c r="J19" i="9" s="1"/>
  <c r="K19" i="6"/>
  <c r="K19" i="9" s="1"/>
  <c r="Q19" i="9" s="1"/>
  <c r="S19" i="9" s="1"/>
  <c r="J20" i="6"/>
  <c r="J20" i="9" s="1"/>
  <c r="K20" i="6"/>
  <c r="K20" i="9" s="1"/>
  <c r="J21" i="6"/>
  <c r="J21" i="9" s="1"/>
  <c r="K21" i="6"/>
  <c r="K21" i="9" s="1"/>
  <c r="Q21" i="9" s="1"/>
  <c r="S21" i="9" s="1"/>
  <c r="J22" i="6"/>
  <c r="J22" i="9" s="1"/>
  <c r="K22" i="6"/>
  <c r="K22" i="9" s="1"/>
  <c r="J23" i="6"/>
  <c r="J23" i="9" s="1"/>
  <c r="K23" i="6"/>
  <c r="K23" i="9" s="1"/>
  <c r="Q23" i="9" s="1"/>
  <c r="S23" i="9" s="1"/>
  <c r="J24" i="6"/>
  <c r="J24" i="9" s="1"/>
  <c r="K24" i="6"/>
  <c r="K24" i="9" s="1"/>
  <c r="J25" i="6"/>
  <c r="J25" i="9" s="1"/>
  <c r="K25" i="6"/>
  <c r="K25" i="9" s="1"/>
  <c r="Q25" i="9" s="1"/>
  <c r="S25" i="9" s="1"/>
  <c r="J26" i="6"/>
  <c r="J26" i="9" s="1"/>
  <c r="K26" i="6"/>
  <c r="K26" i="9" s="1"/>
  <c r="Q26" i="9" l="1"/>
  <c r="S26" i="9" s="1"/>
  <c r="Q24" i="9"/>
  <c r="S24" i="9" s="1"/>
  <c r="Q22" i="9"/>
  <c r="S22" i="9" s="1"/>
  <c r="Q20" i="9"/>
  <c r="S20" i="9" s="1"/>
  <c r="Q18" i="9"/>
  <c r="S18" i="9" s="1"/>
  <c r="Q16" i="9"/>
  <c r="S16" i="9" s="1"/>
  <c r="Q14" i="9"/>
  <c r="S14" i="9" s="1"/>
  <c r="Q12" i="9"/>
  <c r="S12" i="9" s="1"/>
  <c r="Q10" i="9"/>
  <c r="S10" i="9" s="1"/>
  <c r="K8" i="6"/>
  <c r="K8" i="9" s="1"/>
  <c r="K7" i="6"/>
  <c r="K7" i="9" s="1"/>
  <c r="Q7" i="9" s="1"/>
  <c r="J8" i="6"/>
  <c r="J8" i="9" s="1"/>
  <c r="J7" i="6"/>
  <c r="J7" i="9" s="1"/>
  <c r="F9" i="6"/>
  <c r="F10" i="6"/>
  <c r="F11" i="6"/>
  <c r="F12" i="6"/>
  <c r="F13" i="6"/>
  <c r="F14" i="6"/>
  <c r="F15" i="6"/>
  <c r="F16" i="6"/>
  <c r="F17" i="6"/>
  <c r="F18" i="6"/>
  <c r="F19" i="6"/>
  <c r="F20" i="6"/>
  <c r="F21" i="6"/>
  <c r="F22" i="6"/>
  <c r="F23" i="6"/>
  <c r="F24" i="6"/>
  <c r="F25" i="6"/>
  <c r="F26" i="6"/>
  <c r="F8" i="6"/>
  <c r="F7" i="6"/>
  <c r="Q8" i="9" l="1"/>
  <c r="S8" i="9" s="1"/>
  <c r="S7" i="9"/>
  <c r="S27" i="9" s="1"/>
  <c r="D8" i="6"/>
  <c r="D9" i="6"/>
  <c r="D10" i="6"/>
  <c r="D11" i="6"/>
  <c r="D12" i="6"/>
  <c r="D13" i="6"/>
  <c r="D14" i="6"/>
  <c r="D15" i="6"/>
  <c r="D16" i="6"/>
  <c r="D17" i="6"/>
  <c r="D18" i="6"/>
  <c r="D19" i="6"/>
  <c r="D20" i="6"/>
  <c r="D21" i="6"/>
  <c r="D22" i="6"/>
  <c r="D23" i="6"/>
  <c r="D24" i="6"/>
  <c r="D25" i="6"/>
  <c r="D26" i="6"/>
  <c r="D7" i="6"/>
  <c r="N7" i="6"/>
  <c r="Q27" i="9" l="1"/>
  <c r="G11" i="10" s="1"/>
  <c r="G10" i="10" s="1"/>
  <c r="G6" i="10" s="1"/>
  <c r="D30" i="8" s="1"/>
  <c r="N14" i="6"/>
  <c r="L12" i="6"/>
  <c r="I8" i="6"/>
  <c r="I9" i="6"/>
  <c r="I10" i="6"/>
  <c r="I11" i="6"/>
  <c r="I12" i="6"/>
  <c r="I13" i="6"/>
  <c r="I14" i="6"/>
  <c r="I15" i="6"/>
  <c r="I16" i="6"/>
  <c r="I17" i="6"/>
  <c r="I18" i="6"/>
  <c r="I19" i="6"/>
  <c r="I20" i="6"/>
  <c r="I21" i="6"/>
  <c r="I22" i="6"/>
  <c r="I23" i="6"/>
  <c r="I24" i="6"/>
  <c r="I25" i="6"/>
  <c r="I26" i="6"/>
  <c r="I7" i="6"/>
  <c r="M26" i="6" l="1"/>
  <c r="M25" i="6"/>
  <c r="M24" i="6"/>
  <c r="M23" i="6"/>
  <c r="M22" i="6"/>
  <c r="M21" i="6"/>
  <c r="M20" i="6"/>
  <c r="M19" i="6"/>
  <c r="M18" i="6"/>
  <c r="M17" i="6"/>
  <c r="M16" i="6"/>
  <c r="M15" i="6"/>
  <c r="M14" i="6"/>
  <c r="M13" i="6"/>
  <c r="M12" i="6"/>
  <c r="M11" i="6"/>
  <c r="M10" i="6"/>
  <c r="M9" i="6"/>
  <c r="M8" i="6"/>
  <c r="M7" i="6"/>
  <c r="N26" i="6" l="1"/>
  <c r="N25" i="6"/>
  <c r="N24" i="6"/>
  <c r="N23" i="6"/>
  <c r="N22" i="6"/>
  <c r="N21" i="6"/>
  <c r="N20" i="6"/>
  <c r="N19" i="6"/>
  <c r="N18" i="6"/>
  <c r="N17" i="6"/>
  <c r="N16" i="6"/>
  <c r="N15" i="6"/>
  <c r="N13" i="6"/>
  <c r="N12" i="6"/>
  <c r="N11" i="6"/>
  <c r="N10" i="6"/>
  <c r="N9" i="6"/>
  <c r="N8" i="6"/>
  <c r="L26" i="6"/>
  <c r="L25" i="6"/>
  <c r="L24" i="6"/>
  <c r="L23" i="6"/>
  <c r="L22" i="6"/>
  <c r="L21" i="6"/>
  <c r="L20" i="6"/>
  <c r="L19" i="6"/>
  <c r="L18" i="6"/>
  <c r="L17" i="6"/>
  <c r="L16" i="6"/>
  <c r="L15" i="6"/>
  <c r="L14" i="6"/>
  <c r="L13" i="6"/>
  <c r="L11" i="6"/>
  <c r="L10" i="6"/>
  <c r="L9" i="6"/>
  <c r="L8" i="6"/>
  <c r="L7" i="6"/>
  <c r="E26" i="6" l="1"/>
  <c r="E25" i="6"/>
  <c r="E24" i="6"/>
  <c r="E23" i="6"/>
  <c r="E22" i="6"/>
  <c r="E21" i="6"/>
  <c r="E20" i="6"/>
  <c r="E19" i="6"/>
  <c r="E18" i="6"/>
  <c r="E17" i="6"/>
  <c r="E16" i="6"/>
  <c r="E15" i="6"/>
  <c r="E14" i="6"/>
  <c r="E13" i="6"/>
  <c r="E12" i="6"/>
  <c r="E11" i="6"/>
  <c r="E10" i="6"/>
  <c r="E9" i="6"/>
  <c r="E8" i="6"/>
  <c r="E7" i="6"/>
  <c r="O7" i="6" s="1"/>
  <c r="P7" i="6" l="1"/>
  <c r="O8" i="6"/>
  <c r="O12" i="6"/>
  <c r="O16" i="6"/>
  <c r="O20" i="6"/>
  <c r="O24" i="6"/>
  <c r="O10" i="6"/>
  <c r="O14" i="6"/>
  <c r="O22" i="6"/>
  <c r="O11" i="6"/>
  <c r="O19" i="6"/>
  <c r="O9" i="6"/>
  <c r="O13" i="6"/>
  <c r="O17" i="6"/>
  <c r="O21" i="6"/>
  <c r="O25" i="6"/>
  <c r="O18" i="6"/>
  <c r="O26" i="6"/>
  <c r="O15" i="6"/>
  <c r="O23" i="6"/>
  <c r="P18" i="6"/>
  <c r="H26" i="6"/>
  <c r="H19" i="6"/>
  <c r="H11" i="6"/>
  <c r="H20" i="6"/>
  <c r="H12" i="6"/>
  <c r="H21" i="6"/>
  <c r="H13" i="6"/>
  <c r="H24" i="6"/>
  <c r="H25" i="6"/>
  <c r="H17" i="6"/>
  <c r="H9" i="6"/>
  <c r="H18" i="6"/>
  <c r="H10" i="6"/>
  <c r="H22" i="6"/>
  <c r="H14" i="6"/>
  <c r="H23" i="6"/>
  <c r="H15" i="6"/>
  <c r="H7" i="6"/>
  <c r="H16" i="6"/>
  <c r="H8" i="6"/>
  <c r="G23" i="6"/>
  <c r="G15" i="6"/>
  <c r="G7" i="6"/>
  <c r="G24" i="6"/>
  <c r="G16" i="6"/>
  <c r="G8" i="6"/>
  <c r="G25" i="6"/>
  <c r="G17" i="6"/>
  <c r="G9" i="6"/>
  <c r="G20" i="6"/>
  <c r="G21" i="6"/>
  <c r="G13" i="6"/>
  <c r="G22" i="6"/>
  <c r="G26" i="6"/>
  <c r="G18" i="6"/>
  <c r="G10" i="6"/>
  <c r="G19" i="6"/>
  <c r="G11" i="6"/>
  <c r="G12" i="6"/>
  <c r="G14" i="6"/>
  <c r="I2" i="2"/>
  <c r="R7" i="6" l="1"/>
  <c r="Q7" i="6"/>
  <c r="R18" i="6"/>
  <c r="P19" i="6"/>
  <c r="Q19" i="6" s="1"/>
  <c r="P26" i="6"/>
  <c r="R26" i="6" s="1"/>
  <c r="P17" i="6"/>
  <c r="R17" i="6" s="1"/>
  <c r="P11" i="6"/>
  <c r="Q11" i="6" s="1"/>
  <c r="P24" i="6"/>
  <c r="Q24" i="6" s="1"/>
  <c r="P8" i="6"/>
  <c r="Q8" i="6" s="1"/>
  <c r="P10" i="6"/>
  <c r="R10" i="6" s="1"/>
  <c r="P13" i="6"/>
  <c r="R13" i="6" s="1"/>
  <c r="P20" i="6"/>
  <c r="Q20" i="6" s="1"/>
  <c r="P15" i="6"/>
  <c r="Q15" i="6" s="1"/>
  <c r="P21" i="6"/>
  <c r="R21" i="6" s="1"/>
  <c r="P12" i="6"/>
  <c r="Q12" i="6" s="1"/>
  <c r="Q18" i="6"/>
  <c r="P22" i="6"/>
  <c r="R22" i="6" s="1"/>
  <c r="P23" i="6"/>
  <c r="R23" i="6" s="1"/>
  <c r="P25" i="6"/>
  <c r="Q25" i="6" s="1"/>
  <c r="P9" i="6"/>
  <c r="Q9" i="6" s="1"/>
  <c r="P14" i="6"/>
  <c r="R14" i="6" s="1"/>
  <c r="P16" i="6"/>
  <c r="R16" i="6" s="1"/>
  <c r="S7" i="6" l="1"/>
  <c r="Q14" i="6"/>
  <c r="Q23" i="6"/>
  <c r="S23" i="6" s="1"/>
  <c r="S18" i="6"/>
  <c r="R8" i="6"/>
  <c r="S8" i="6" s="1"/>
  <c r="Q16" i="6"/>
  <c r="S16" i="6" s="1"/>
  <c r="Q22" i="6"/>
  <c r="S22" i="6" s="1"/>
  <c r="Q17" i="6"/>
  <c r="S17" i="6" s="1"/>
  <c r="R19" i="6"/>
  <c r="S19" i="6" s="1"/>
  <c r="S14" i="6"/>
  <c r="R12" i="6"/>
  <c r="S12" i="6" s="1"/>
  <c r="R15" i="6"/>
  <c r="S15" i="6" s="1"/>
  <c r="R11" i="6"/>
  <c r="S11" i="6" s="1"/>
  <c r="Q10" i="6"/>
  <c r="S10" i="6" s="1"/>
  <c r="Q26" i="6"/>
  <c r="S26" i="6" s="1"/>
  <c r="R20" i="6"/>
  <c r="S20" i="6" s="1"/>
  <c r="R9" i="6"/>
  <c r="S9" i="6" s="1"/>
  <c r="Q21" i="6"/>
  <c r="S21" i="6" s="1"/>
  <c r="Q13" i="6"/>
  <c r="S13" i="6" s="1"/>
  <c r="R25" i="6"/>
  <c r="S25" i="6" s="1"/>
  <c r="R24" i="6"/>
  <c r="S24" i="6" s="1"/>
  <c r="Q27" i="6" l="1"/>
  <c r="G11" i="2" s="1"/>
  <c r="G10" i="2" s="1"/>
  <c r="S27" i="6"/>
  <c r="R27" i="6"/>
  <c r="G14" i="2" s="1"/>
  <c r="G13" i="2" s="1"/>
  <c r="G6" i="2" l="1"/>
  <c r="B30" i="1" s="1"/>
</calcChain>
</file>

<file path=xl/sharedStrings.xml><?xml version="1.0" encoding="utf-8"?>
<sst xmlns="http://schemas.openxmlformats.org/spreadsheetml/2006/main" count="1105" uniqueCount="298">
  <si>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</si>
  <si>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</si>
  <si>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</si>
  <si>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</si>
  <si>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</si>
  <si>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</si>
  <si>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</si>
  <si>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</si>
  <si>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</si>
  <si>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</si>
  <si>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</si>
  <si>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</si>
  <si>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</si>
  <si>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</si>
  <si>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</si>
  <si>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</si>
  <si>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</si>
  <si>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</si>
  <si>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</si>
  <si>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</si>
  <si>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</si>
  <si>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</si>
  <si>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</si>
  <si>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t>-</t>
    <phoneticPr fontId="4"/>
  </si>
  <si>
    <t>Selected from the default values set in the methodology</t>
  </si>
  <si>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</si>
  <si>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</si>
  <si>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</si>
  <si>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</si>
  <si>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</si>
  <si>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Parameter</t>
  </si>
  <si>
    <t>N/A</t>
  </si>
  <si>
    <t>MWh/p</t>
    <phoneticPr fontId="4"/>
  </si>
  <si>
    <t>Continuously</t>
    <phoneticPr fontId="4"/>
  </si>
  <si>
    <t>Option C</t>
    <phoneticPr fontId="4"/>
  </si>
  <si>
    <t>Monitored data</t>
    <phoneticPr fontId="4"/>
  </si>
  <si>
    <t>-</t>
    <phoneticPr fontId="3"/>
  </si>
  <si>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</si>
  <si>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</si>
  <si>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</si>
  <si>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</si>
  <si>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</si>
  <si>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t>Option B</t>
    <phoneticPr fontId="4"/>
  </si>
  <si>
    <t>Invoice from fuel supply company</t>
    <phoneticPr fontId="4"/>
  </si>
  <si>
    <t>Data is collected and recorded from the invoices by the fuel supply company.</t>
    <phoneticPr fontId="4"/>
  </si>
  <si>
    <t>Continuously</t>
    <phoneticPr fontId="4"/>
  </si>
  <si>
    <t xml:space="preserve">Power generation efficiency </t>
    <phoneticPr fontId="4"/>
  </si>
  <si>
    <t>%</t>
    <phoneticPr fontId="4"/>
  </si>
  <si>
    <t>Net calorific value of consumed fuel</t>
    <phoneticPr fontId="4"/>
  </si>
  <si>
    <t>-</t>
    <phoneticPr fontId="3"/>
  </si>
  <si>
    <t>Parameters</t>
    <phoneticPr fontId="3"/>
  </si>
  <si>
    <t>Description of data</t>
    <phoneticPr fontId="3"/>
  </si>
  <si>
    <t>Units</t>
    <phoneticPr fontId="3"/>
  </si>
  <si>
    <t>-</t>
    <phoneticPr fontId="3"/>
  </si>
  <si>
    <t>Estimated values</t>
    <phoneticPr fontId="3"/>
  </si>
  <si>
    <t>Total</t>
    <phoneticPr fontId="3"/>
  </si>
  <si>
    <t>Chiller i</t>
    <phoneticPr fontId="4"/>
  </si>
  <si>
    <t>-</t>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</si>
  <si>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</si>
  <si>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Units</t>
    <phoneticPr fontId="4"/>
  </si>
  <si>
    <t>1. Calculations for emission reductions</t>
    <phoneticPr fontId="4"/>
  </si>
  <si>
    <t>Fuel type</t>
    <phoneticPr fontId="4"/>
  </si>
  <si>
    <t>Value</t>
    <phoneticPr fontId="4"/>
  </si>
  <si>
    <t>Units</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</si>
  <si>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</si>
  <si>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</si>
  <si>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</si>
  <si>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</si>
  <si>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</si>
  <si>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</si>
  <si>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</si>
  <si>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</si>
  <si>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</si>
  <si>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Source of data</t>
    <phoneticPr fontId="4"/>
  </si>
  <si>
    <t>Other comments</t>
    <phoneticPr fontId="4"/>
  </si>
  <si>
    <t>The power generation efficiency calculated from monitored data of the amount of fuel input for power generation and the amount of electricity generated.</t>
    <phoneticPr fontId="4"/>
  </si>
  <si>
    <t>Calculated</t>
    <phoneticPr fontId="4"/>
  </si>
  <si>
    <t xml:space="preserve">[List of Default Values]  </t>
    <phoneticPr fontId="4"/>
  </si>
  <si>
    <t>Option B or Option C</t>
    <phoneticPr fontId="4"/>
  </si>
  <si>
    <t>Invoice from the power company for Option B or monitored data for Option C</t>
    <phoneticPr fontId="4"/>
  </si>
  <si>
    <t>MWh/p</t>
    <phoneticPr fontId="4"/>
  </si>
  <si>
    <t>(3)</t>
  </si>
  <si>
    <t>(4)</t>
  </si>
  <si>
    <t>hours/p</t>
    <phoneticPr fontId="4"/>
  </si>
  <si>
    <t>Option C</t>
    <phoneticPr fontId="4"/>
  </si>
  <si>
    <t>Monitored data</t>
    <phoneticPr fontId="4"/>
  </si>
  <si>
    <t>Continuously</t>
    <phoneticPr fontId="4"/>
  </si>
  <si>
    <t>Rated capacity of generator</t>
    <phoneticPr fontId="4"/>
  </si>
  <si>
    <t>kW</t>
    <phoneticPr fontId="4"/>
  </si>
  <si>
    <t>(2)</t>
  </si>
  <si>
    <t>(5)</t>
  </si>
  <si>
    <t>-</t>
    <phoneticPr fontId="3"/>
  </si>
  <si>
    <t>[for Option B]
Data is collected and recorded from invoices from the power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</si>
  <si>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r>
      <t>EG</t>
    </r>
    <r>
      <rPr>
        <vertAlign val="subscript"/>
        <sz val="11"/>
        <rFont val="Arial"/>
        <family val="2"/>
      </rPr>
      <t>PJ,p</t>
    </r>
    <phoneticPr fontId="4"/>
  </si>
  <si>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</si>
  <si>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EI</t>
    </r>
    <r>
      <rPr>
        <vertAlign val="subscript"/>
        <sz val="11"/>
        <rFont val="Arial"/>
        <family val="2"/>
      </rPr>
      <t>grid,p</t>
    </r>
    <phoneticPr fontId="4"/>
  </si>
  <si>
    <t>mass or volume/p</t>
    <phoneticPr fontId="4"/>
  </si>
  <si>
    <t>GJ/mass or volume</t>
    <phoneticPr fontId="4"/>
  </si>
  <si>
    <t>Monitoring Spreadsheet: JCM_CR_AM002_ver01.0</t>
    <phoneticPr fontId="4"/>
  </si>
  <si>
    <t>Input on "MPS
(input_separate)"</t>
    <phoneticPr fontId="4"/>
  </si>
  <si>
    <r>
      <t xml:space="preserve">Table 1: Parameters to be monitored </t>
    </r>
    <r>
      <rPr>
        <b/>
        <i/>
        <sz val="11"/>
        <color indexed="8"/>
        <rFont val="Arial"/>
        <family val="2"/>
      </rPr>
      <t>ex post</t>
    </r>
    <phoneticPr fontId="4"/>
  </si>
  <si>
    <r>
      <t xml:space="preserve">Electricity imported from the grid to the project site during the period </t>
    </r>
    <r>
      <rPr>
        <i/>
        <sz val="11"/>
        <rFont val="Arial"/>
        <family val="2"/>
      </rPr>
      <t>p</t>
    </r>
    <phoneticPr fontId="4"/>
  </si>
  <si>
    <r>
      <t>h</t>
    </r>
    <r>
      <rPr>
        <vertAlign val="subscript"/>
        <sz val="11"/>
        <rFont val="Arial"/>
        <family val="2"/>
      </rPr>
      <t>gen,p</t>
    </r>
    <phoneticPr fontId="4"/>
  </si>
  <si>
    <r>
      <t xml:space="preserve">Operating time of captive electricity generator during the period </t>
    </r>
    <r>
      <rPr>
        <i/>
        <sz val="11"/>
        <rFont val="Arial"/>
        <family val="2"/>
      </rPr>
      <t>p</t>
    </r>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</si>
  <si>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</si>
  <si>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</si>
  <si>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r>
      <t xml:space="preserve">The amount of electricity generated during the monitoring period </t>
    </r>
    <r>
      <rPr>
        <i/>
        <sz val="11"/>
        <rFont val="Arial"/>
        <family val="2"/>
      </rPr>
      <t>p</t>
    </r>
    <phoneticPr fontId="4"/>
  </si>
  <si>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</si>
  <si>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</si>
  <si>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</si>
  <si>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</si>
  <si>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</si>
  <si>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</si>
  <si>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</si>
  <si>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</si>
  <si>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r>
      <t>IPLV</t>
    </r>
    <r>
      <rPr>
        <vertAlign val="subscript"/>
        <sz val="11"/>
        <rFont val="Arial"/>
        <family val="2"/>
      </rPr>
      <t>RE,i</t>
    </r>
    <phoneticPr fontId="4"/>
  </si>
  <si>
    <r>
      <t>IPLV</t>
    </r>
    <r>
      <rPr>
        <vertAlign val="subscript"/>
        <sz val="11"/>
        <rFont val="Arial"/>
        <family val="2"/>
      </rPr>
      <t>PJ,i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</si>
  <si>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</si>
  <si>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</si>
  <si>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</si>
  <si>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</si>
  <si>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</si>
  <si>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RC</t>
    </r>
    <r>
      <rPr>
        <vertAlign val="subscript"/>
        <sz val="11"/>
        <rFont val="Arial"/>
        <family val="2"/>
      </rPr>
      <t>gen</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</si>
  <si>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</si>
  <si>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</si>
  <si>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</si>
  <si>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</si>
  <si>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</si>
  <si>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</si>
  <si>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EC</t>
    </r>
    <r>
      <rPr>
        <vertAlign val="subscript"/>
        <sz val="11"/>
        <rFont val="Arial"/>
        <family val="2"/>
      </rPr>
      <t>PJ,i,p</t>
    </r>
    <phoneticPr fontId="4"/>
  </si>
  <si>
    <r>
      <t>EI</t>
    </r>
    <r>
      <rPr>
        <vertAlign val="subscript"/>
        <sz val="11"/>
        <rFont val="Arial"/>
        <family val="2"/>
      </rPr>
      <t>grid,p</t>
    </r>
    <phoneticPr fontId="4"/>
  </si>
  <si>
    <r>
      <t>EG</t>
    </r>
    <r>
      <rPr>
        <vertAlign val="subscript"/>
        <sz val="11"/>
        <rFont val="Arial"/>
        <family val="2"/>
      </rPr>
      <t>PJ,p</t>
    </r>
    <phoneticPr fontId="4"/>
  </si>
  <si>
    <r>
      <t>EF</t>
    </r>
    <r>
      <rPr>
        <vertAlign val="subscript"/>
        <sz val="11"/>
        <rFont val="Arial"/>
        <family val="2"/>
      </rPr>
      <t>elec</t>
    </r>
    <phoneticPr fontId="4"/>
  </si>
  <si>
    <r>
      <t>IPLV</t>
    </r>
    <r>
      <rPr>
        <vertAlign val="subscript"/>
        <sz val="11"/>
        <rFont val="Arial"/>
        <family val="2"/>
      </rPr>
      <t>RE,i</t>
    </r>
    <phoneticPr fontId="4"/>
  </si>
  <si>
    <r>
      <t>IPLV</t>
    </r>
    <r>
      <rPr>
        <vertAlign val="subscript"/>
        <sz val="11"/>
        <rFont val="Arial"/>
        <family val="2"/>
      </rPr>
      <t>PJ,i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</si>
  <si>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</si>
  <si>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</si>
  <si>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</si>
  <si>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</si>
  <si>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</si>
  <si>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</si>
  <si>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</si>
  <si>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</si>
  <si>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t>
    </r>
    <phoneticPr fontId="4"/>
  </si>
  <si>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</si>
  <si>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</si>
  <si>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</si>
  <si>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/GJ</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</si>
  <si>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</si>
  <si>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</si>
  <si>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</si>
  <si>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</si>
  <si>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</si>
  <si>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</si>
  <si>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</si>
  <si>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</si>
  <si>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</si>
  <si>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</si>
  <si>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 xml:space="preserve">Cooling capacity 165 </t>
    </r>
    <r>
      <rPr>
        <sz val="11"/>
        <rFont val="Arial Unicode MS"/>
        <family val="3"/>
        <charset val="128"/>
      </rPr>
      <t>≤</t>
    </r>
    <r>
      <rPr>
        <sz val="11"/>
        <rFont val="Arial"/>
        <family val="2"/>
      </rPr>
      <t xml:space="preserve"> x &lt; 2,000 ton</t>
    </r>
    <phoneticPr fontId="3"/>
  </si>
  <si>
    <r>
      <t>Cooling capacity 2,000</t>
    </r>
    <r>
      <rPr>
        <sz val="11"/>
        <rFont val="Arial Unicode MS"/>
        <family val="3"/>
        <charset val="128"/>
      </rPr>
      <t xml:space="preserve"> ≤</t>
    </r>
    <r>
      <rPr>
        <sz val="11"/>
        <rFont val="Arial"/>
        <family val="2"/>
      </rPr>
      <t xml:space="preserve"> x &lt; 3,500 ton</t>
    </r>
    <phoneticPr fontId="3"/>
  </si>
  <si>
    <t>Monitoring Plan Sheet (Input Sheet) [Attachment to Project Design Document]</t>
    <phoneticPr fontId="4"/>
  </si>
  <si>
    <t>Monitoring Plan Sheet (Calculation Process Sheet) [Attachment to Project Design Document]</t>
    <phoneticPr fontId="4"/>
  </si>
  <si>
    <t>Power generation efficiency obtained from manufacturer's specification</t>
    <phoneticPr fontId="4"/>
  </si>
  <si>
    <t>3. Calculations for reference emissions</t>
    <phoneticPr fontId="4"/>
  </si>
  <si>
    <t>4. Calculations of the project emissions</t>
    <phoneticPr fontId="4"/>
  </si>
  <si>
    <t>2. Selected default values, etc.</t>
    <phoneticPr fontId="4"/>
  </si>
  <si>
    <r>
      <t xml:space="preserve">IPLV of reference chiller </t>
    </r>
    <r>
      <rPr>
        <i/>
        <sz val="11"/>
        <rFont val="Arial"/>
        <family val="2"/>
      </rPr>
      <t>i</t>
    </r>
    <r>
      <rPr>
        <sz val="11"/>
        <rFont val="Arial"/>
        <family val="2"/>
      </rPr>
      <t xml:space="preserve"> certified by AHRI </t>
    </r>
    <phoneticPr fontId="4"/>
  </si>
  <si>
    <r>
      <t xml:space="preserve">IPLV of project chiller </t>
    </r>
    <r>
      <rPr>
        <i/>
        <sz val="11"/>
        <rFont val="Arial"/>
        <family val="2"/>
      </rPr>
      <t xml:space="preserve">i </t>
    </r>
    <r>
      <rPr>
        <sz val="11"/>
        <rFont val="Arial"/>
        <family val="2"/>
      </rPr>
      <t>certified by AHRI</t>
    </r>
    <phoneticPr fontId="4"/>
  </si>
  <si>
    <t>Proportion of grid electricity over total electricity consumed at the project site</t>
    <phoneticPr fontId="4"/>
  </si>
  <si>
    <t>Proportion of captive electricity over total electricity consumed at the project site</t>
    <phoneticPr fontId="4"/>
  </si>
  <si>
    <r>
      <t>CO</t>
    </r>
    <r>
      <rPr>
        <vertAlign val="subscript"/>
        <sz val="11"/>
        <rFont val="Arial"/>
        <family val="2"/>
      </rPr>
      <t>2</t>
    </r>
    <r>
      <rPr>
        <sz val="11"/>
        <rFont val="Arial"/>
        <family val="2"/>
      </rPr>
      <t xml:space="preserve"> emission factor of consumed fuel</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</si>
  <si>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4"/>
  </si>
  <si>
    <r>
      <t xml:space="preserve">IPLV of reference chiller </t>
    </r>
    <r>
      <rPr>
        <i/>
        <sz val="11"/>
        <rFont val="Arial"/>
        <family val="2"/>
      </rPr>
      <t>i</t>
    </r>
    <r>
      <rPr>
        <sz val="11"/>
        <rFont val="Arial"/>
        <family val="2"/>
      </rPr>
      <t xml:space="preserve"> certified by AHRI </t>
    </r>
    <phoneticPr fontId="4"/>
  </si>
  <si>
    <r>
      <t xml:space="preserve">IPLV of project chiller </t>
    </r>
    <r>
      <rPr>
        <i/>
        <sz val="11"/>
        <rFont val="Arial"/>
        <family val="2"/>
      </rPr>
      <t>i</t>
    </r>
    <r>
      <rPr>
        <sz val="11"/>
        <rFont val="Arial"/>
        <family val="2"/>
      </rPr>
      <t xml:space="preserve"> certified by AHRI</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</si>
  <si>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</si>
  <si>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The amount of electricity imported from the grid to the project site during the period </t>
    </r>
    <r>
      <rPr>
        <i/>
        <sz val="11"/>
        <rFont val="Arial"/>
        <family val="2"/>
      </rPr>
      <t>p</t>
    </r>
    <phoneticPr fontId="4"/>
  </si>
  <si>
    <r>
      <t xml:space="preserve">The amount of electricity generated during the monitoring period </t>
    </r>
    <r>
      <rPr>
        <i/>
        <sz val="11"/>
        <rFont val="Arial"/>
        <family val="2"/>
      </rPr>
      <t>p</t>
    </r>
    <phoneticPr fontId="4"/>
  </si>
  <si>
    <r>
      <t>[For grid electricity]
CO</t>
    </r>
    <r>
      <rPr>
        <vertAlign val="subscript"/>
        <sz val="11"/>
        <rFont val="Arial"/>
        <family val="2"/>
      </rPr>
      <t>2</t>
    </r>
    <r>
      <rPr>
        <sz val="11"/>
        <rFont val="Arial"/>
        <family val="2"/>
      </rPr>
      <t xml:space="preserve"> emission factor for consumed electricity</t>
    </r>
    <phoneticPr fontId="4"/>
  </si>
  <si>
    <t>Project
chiller
No.</t>
    <phoneticPr fontId="4"/>
  </si>
  <si>
    <t>Monitoring Structure Sheet [Attachment to Project Design Document]</t>
  </si>
  <si>
    <t>Responsible personnel</t>
  </si>
  <si>
    <t>Role</t>
  </si>
  <si>
    <t>Input on "MRS
(input_separate)"</t>
    <phoneticPr fontId="4"/>
  </si>
  <si>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</si>
  <si>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</si>
  <si>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</si>
  <si>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</si>
  <si>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4"/>
  </si>
  <si>
    <t>(a)</t>
    <phoneticPr fontId="4"/>
  </si>
  <si>
    <t>Monitoring period</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</si>
  <si>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</si>
  <si>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</si>
  <si>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</si>
  <si>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</si>
  <si>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</si>
  <si>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</si>
  <si>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</si>
  <si>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</si>
  <si>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</si>
  <si>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</si>
  <si>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Monitored Values</t>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</si>
  <si>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</si>
  <si>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</si>
  <si>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</si>
  <si>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t>Monitored values</t>
    <phoneticPr fontId="3"/>
  </si>
  <si>
    <t>[for Option B]
Data is collected and recorded from invoices from the power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Data monitored and required for verification and issuance be kept and archived electronically for two years after the final issuance of credits.</t>
    <phoneticPr fontId="4"/>
  </si>
  <si>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Data monitored and required for verification and issuance be kept and archived electronically for two years after the final issuance of credits.</t>
    </r>
    <phoneticPr fontId="4"/>
  </si>
  <si>
    <t>The most recent value available at the time of validation is applied and fixed for the monitoring period thereafter. The data is sourced from “Factores de emisión de gases efecto invernadero”, Instituto Meteorológico Nacional unless otherwise instructed by the Joint Committee.</t>
    <phoneticPr fontId="4"/>
  </si>
  <si>
    <t>The value of IPLV is the figure calculated by the manufacturer using the calculation method of AHR certified project chiller.</t>
    <phoneticPr fontId="4"/>
  </si>
  <si>
    <t>Specification of the captive power generation system provided by the manufacturer</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</si>
  <si>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</si>
  <si>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</si>
  <si>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Specification of generator for captive electricity</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</si>
  <si>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In order to calculate CO2 emission reductions correctly, 0.460 is applied in EFelec in spite that no captive electricity is used for the proposed JCM project. Otherwise CO2 emission reductions estimated as 0.</t>
    <phoneticPr fontId="4"/>
  </si>
  <si>
    <t>Project Manager</t>
    <phoneticPr fontId="3"/>
  </si>
  <si>
    <t>Project Deputy Managers</t>
    <phoneticPr fontId="3"/>
  </si>
  <si>
    <t>Appointed to be in charge of approving the archived
data after being checked and corrected when
necessary.</t>
    <phoneticPr fontId="3"/>
  </si>
  <si>
    <t>Facility Managers</t>
    <phoneticPr fontId="3"/>
  </si>
  <si>
    <t>Appointed to be in charge of monitoring procedure
(data collection and storage), including monitoring
equipments and calibrations, and training of monitoring
personnel.</t>
    <phoneticPr fontId="3"/>
  </si>
  <si>
    <t>N/A</t>
    <phoneticPr fontId="3"/>
  </si>
  <si>
    <t>Responsible for project planning, implementation,
monitoring results and reporting.</t>
    <phoneticPr fontId="3"/>
  </si>
  <si>
    <t>Reference Number: CR002</t>
    <phoneticPr fontId="4"/>
  </si>
  <si>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4"/>
  </si>
  <si>
    <r>
      <t>CO</t>
    </r>
    <r>
      <rPr>
        <vertAlign val="subscript"/>
        <sz val="11"/>
        <rFont val="Arial"/>
        <family val="2"/>
      </rPr>
      <t>2</t>
    </r>
    <r>
      <rPr>
        <sz val="11"/>
        <rFont val="Arial"/>
        <family val="2"/>
      </rPr>
      <t xml:space="preserve"> emission factor of consumed fuel for captive power genaration</t>
    </r>
    <phoneticPr fontId="4"/>
  </si>
  <si>
    <r>
      <t>EF</t>
    </r>
    <r>
      <rPr>
        <vertAlign val="subscript"/>
        <sz val="11"/>
        <rFont val="Arial"/>
        <family val="2"/>
      </rPr>
      <t>gen,fuel</t>
    </r>
    <phoneticPr fontId="4"/>
  </si>
  <si>
    <t>GJ/tonne</t>
    <phoneticPr fontId="4"/>
  </si>
  <si>
    <t>Net calorific value of consumed fuel for captive power genaration</t>
    <phoneticPr fontId="4"/>
  </si>
  <si>
    <r>
      <t>NCV</t>
    </r>
    <r>
      <rPr>
        <vertAlign val="subscript"/>
        <sz val="11"/>
        <rFont val="Arial"/>
        <family val="2"/>
      </rPr>
      <t>gen,fuel</t>
    </r>
    <phoneticPr fontId="4"/>
  </si>
  <si>
    <t>Power generation efficiency for captive power genaration</t>
    <phoneticPr fontId="4"/>
  </si>
  <si>
    <t>IPCC default values provided in table 1.4 of Ch.1 Vol.2 of 2006 IPCC Guidelines on National GHG Inventories. Lower value of Liquefied Petroleum Gases is applied.</t>
  </si>
  <si>
    <r>
      <t>CO</t>
    </r>
    <r>
      <rPr>
        <vertAlign val="subscript"/>
        <sz val="11"/>
        <rFont val="Arial"/>
        <family val="2"/>
      </rPr>
      <t>2</t>
    </r>
    <r>
      <rPr>
        <sz val="11"/>
        <rFont val="Arial"/>
        <family val="2"/>
      </rPr>
      <t xml:space="preserve"> emission factor for fuel</t>
    </r>
    <phoneticPr fontId="4"/>
  </si>
  <si>
    <r>
      <t>EF</t>
    </r>
    <r>
      <rPr>
        <i/>
        <vertAlign val="subscript"/>
        <sz val="11"/>
        <rFont val="Arial"/>
        <family val="2"/>
      </rPr>
      <t>fuel</t>
    </r>
    <phoneticPr fontId="4"/>
  </si>
  <si>
    <t>IPCC default values provided in table 1.2 of Ch.1 Vol.2 of 2006 IPCC Guidelines on National GHG Inventories. Upper value of Liquefied Petroleum Gases is applied.</t>
  </si>
  <si>
    <t>Net calorific value for fuel</t>
    <phoneticPr fontId="4"/>
  </si>
  <si>
    <r>
      <t>NCV</t>
    </r>
    <r>
      <rPr>
        <i/>
        <vertAlign val="subscript"/>
        <sz val="11"/>
        <rFont val="Arial"/>
        <family val="2"/>
      </rPr>
      <t>fuel</t>
    </r>
    <phoneticPr fontId="4"/>
  </si>
  <si>
    <r>
      <t>tonne/m</t>
    </r>
    <r>
      <rPr>
        <vertAlign val="superscript"/>
        <sz val="11"/>
        <rFont val="Arial"/>
        <family val="2"/>
      </rPr>
      <t>3</t>
    </r>
    <r>
      <rPr>
        <sz val="11"/>
        <rFont val="ＭＳ Ｐゴシック"/>
        <family val="3"/>
        <charset val="128"/>
      </rPr>
      <t>　</t>
    </r>
    <phoneticPr fontId="4"/>
  </si>
  <si>
    <t xml:space="preserve">Density of water </t>
    <phoneticPr fontId="4"/>
  </si>
  <si>
    <t>ρ</t>
    <phoneticPr fontId="4"/>
  </si>
  <si>
    <t>MJ
/(tonne ºC)</t>
    <phoneticPr fontId="4"/>
  </si>
  <si>
    <t>Specific heat capacity of water</t>
    <phoneticPr fontId="4"/>
  </si>
  <si>
    <t>Cp</t>
    <phoneticPr fontId="4"/>
  </si>
  <si>
    <t>Default value in the methodology (from the CDM methodological tool "Tool to determine the baseline efficiency of thermal or electric energy generation systems", ver.02).</t>
    <phoneticPr fontId="4"/>
  </si>
  <si>
    <t>dimensionless</t>
    <phoneticPr fontId="4"/>
  </si>
  <si>
    <t>Efficiency of the reference boiler for heating energy generation</t>
    <phoneticPr fontId="4"/>
  </si>
  <si>
    <r>
      <t>η</t>
    </r>
    <r>
      <rPr>
        <i/>
        <vertAlign val="subscript"/>
        <sz val="11"/>
        <rFont val="Arial"/>
        <family val="2"/>
      </rPr>
      <t>REh</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</si>
  <si>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</si>
  <si>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 xml:space="preserve">Table 2: Project-specific parameters to be fixed </t>
    </r>
    <r>
      <rPr>
        <b/>
        <i/>
        <sz val="11"/>
        <rFont val="Arial"/>
        <family val="2"/>
      </rPr>
      <t>ex ante</t>
    </r>
    <phoneticPr fontId="4"/>
  </si>
  <si>
    <t>Not necessary</t>
  </si>
  <si>
    <t>Generated and supplied electricity by the captive power generation system</t>
    <phoneticPr fontId="3"/>
  </si>
  <si>
    <t>Generated and supplied electricity by the captive power generation system</t>
    <phoneticPr fontId="4"/>
  </si>
  <si>
    <t>(10)</t>
  </si>
  <si>
    <r>
      <t xml:space="preserve">The amount of fuel input for captive power generation during monitoring period </t>
    </r>
    <r>
      <rPr>
        <i/>
        <sz val="11"/>
        <rFont val="Arial"/>
        <family val="2"/>
      </rPr>
      <t>p</t>
    </r>
    <phoneticPr fontId="4"/>
  </si>
  <si>
    <t>(9)</t>
  </si>
  <si>
    <t>(8)</t>
  </si>
  <si>
    <t>Continuously</t>
  </si>
  <si>
    <t>(7)</t>
  </si>
  <si>
    <t>Input on "PMS
(input_separate)"</t>
  </si>
  <si>
    <t>tonne/p</t>
    <phoneticPr fontId="3"/>
  </si>
  <si>
    <t>tonne/p</t>
    <phoneticPr fontId="4"/>
  </si>
  <si>
    <r>
      <t xml:space="preserve">Fuel consumption of auxiliary boiler </t>
    </r>
    <r>
      <rPr>
        <i/>
        <sz val="11"/>
        <rFont val="Arial"/>
        <family val="2"/>
      </rPr>
      <t>l</t>
    </r>
    <r>
      <rPr>
        <sz val="11"/>
        <rFont val="Arial"/>
        <family val="2"/>
      </rPr>
      <t xml:space="preserve"> in the project during the period </t>
    </r>
    <r>
      <rPr>
        <i/>
        <sz val="11"/>
        <rFont val="Arial"/>
        <family val="2"/>
      </rPr>
      <t xml:space="preserve">p </t>
    </r>
    <r>
      <rPr>
        <sz val="11"/>
        <rFont val="Arial"/>
        <family val="2"/>
      </rPr>
      <t xml:space="preserve">(if applicable) </t>
    </r>
    <phoneticPr fontId="3"/>
  </si>
  <si>
    <r>
      <t>AC</t>
    </r>
    <r>
      <rPr>
        <vertAlign val="subscript"/>
        <sz val="11"/>
        <rFont val="Arial"/>
        <family val="2"/>
      </rPr>
      <t>PJB,l,p</t>
    </r>
    <phoneticPr fontId="4"/>
  </si>
  <si>
    <t>(6)</t>
  </si>
  <si>
    <r>
      <t xml:space="preserve">Electricity consumed by auxiliary electric equipment </t>
    </r>
    <r>
      <rPr>
        <i/>
        <sz val="11"/>
        <rFont val="Arial"/>
        <family val="2"/>
      </rPr>
      <t>k</t>
    </r>
    <r>
      <rPr>
        <sz val="11"/>
        <rFont val="Arial"/>
        <family val="2"/>
      </rPr>
      <t xml:space="preserve"> of the supply water heater system </t>
    </r>
    <r>
      <rPr>
        <i/>
        <sz val="11"/>
        <rFont val="Arial"/>
        <family val="2"/>
      </rPr>
      <t xml:space="preserve">i </t>
    </r>
    <r>
      <rPr>
        <sz val="11"/>
        <rFont val="Arial"/>
        <family val="2"/>
      </rPr>
      <t xml:space="preserve">during the period </t>
    </r>
    <r>
      <rPr>
        <i/>
        <sz val="11"/>
        <rFont val="Arial"/>
        <family val="2"/>
      </rPr>
      <t>p</t>
    </r>
    <r>
      <rPr>
        <sz val="11"/>
        <rFont val="Arial"/>
        <family val="2"/>
      </rPr>
      <t xml:space="preserve"> (e.g., water pumps) </t>
    </r>
    <phoneticPr fontId="4"/>
  </si>
  <si>
    <r>
      <t>EC</t>
    </r>
    <r>
      <rPr>
        <i/>
        <vertAlign val="subscript"/>
        <sz val="11"/>
        <rFont val="Arial"/>
        <family val="2"/>
      </rPr>
      <t>PJaux,k,p</t>
    </r>
    <phoneticPr fontId="4"/>
  </si>
  <si>
    <r>
      <t xml:space="preserve">Electricity consumed by the project electric heat pump type water heater </t>
    </r>
    <r>
      <rPr>
        <i/>
        <sz val="11"/>
        <rFont val="Arial"/>
        <family val="2"/>
      </rPr>
      <t xml:space="preserve">j </t>
    </r>
    <r>
      <rPr>
        <sz val="11"/>
        <rFont val="Arial"/>
        <family val="2"/>
      </rPr>
      <t xml:space="preserve">of the supply water heater system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4"/>
  </si>
  <si>
    <r>
      <t>EC</t>
    </r>
    <r>
      <rPr>
        <i/>
        <vertAlign val="subscript"/>
        <sz val="11"/>
        <rFont val="Arial"/>
        <family val="2"/>
      </rPr>
      <t>PJHP,j,p</t>
    </r>
    <phoneticPr fontId="4"/>
  </si>
  <si>
    <t>At least once a day</t>
  </si>
  <si>
    <t>ºC</t>
    <phoneticPr fontId="4"/>
  </si>
  <si>
    <r>
      <t xml:space="preserve">Averaged water temperature flowing from tap water and/or well  to inlet of supply water heater system </t>
    </r>
    <r>
      <rPr>
        <i/>
        <sz val="11"/>
        <rFont val="Arial"/>
        <family val="2"/>
      </rPr>
      <t>i</t>
    </r>
    <r>
      <rPr>
        <sz val="11"/>
        <rFont val="Arial"/>
        <family val="2"/>
      </rPr>
      <t xml:space="preserve">during the period </t>
    </r>
    <r>
      <rPr>
        <i/>
        <sz val="11"/>
        <rFont val="Arial"/>
        <family val="2"/>
      </rPr>
      <t>p</t>
    </r>
    <phoneticPr fontId="3"/>
  </si>
  <si>
    <r>
      <t>T</t>
    </r>
    <r>
      <rPr>
        <i/>
        <vertAlign val="subscript"/>
        <sz val="11"/>
        <rFont val="Arial"/>
        <family val="2"/>
      </rPr>
      <t>ave,in,i,p</t>
    </r>
    <phoneticPr fontId="4"/>
  </si>
  <si>
    <r>
      <t xml:space="preserve">Averaged water temperature flowing from outlet of supply water heater system </t>
    </r>
    <r>
      <rPr>
        <i/>
        <sz val="11"/>
        <rFont val="Arial"/>
        <family val="2"/>
      </rPr>
      <t>i</t>
    </r>
    <r>
      <rPr>
        <sz val="11"/>
        <rFont val="Arial"/>
        <family val="2"/>
      </rPr>
      <t xml:space="preserve"> to utilization side during the period </t>
    </r>
    <r>
      <rPr>
        <i/>
        <sz val="11"/>
        <rFont val="Arial"/>
        <family val="2"/>
      </rPr>
      <t>p</t>
    </r>
    <phoneticPr fontId="3"/>
  </si>
  <si>
    <r>
      <t>T</t>
    </r>
    <r>
      <rPr>
        <i/>
        <vertAlign val="subscript"/>
        <sz val="11"/>
        <rFont val="Arial"/>
        <family val="2"/>
      </rPr>
      <t>ave,out,i,p</t>
    </r>
    <phoneticPr fontId="4"/>
  </si>
  <si>
    <r>
      <t>m</t>
    </r>
    <r>
      <rPr>
        <vertAlign val="superscript"/>
        <sz val="11"/>
        <rFont val="Arial"/>
        <family val="2"/>
      </rPr>
      <t>3</t>
    </r>
    <r>
      <rPr>
        <sz val="11"/>
        <rFont val="Arial"/>
        <family val="2"/>
      </rPr>
      <t>/p</t>
    </r>
    <phoneticPr fontId="3"/>
  </si>
  <si>
    <r>
      <t>m</t>
    </r>
    <r>
      <rPr>
        <vertAlign val="superscript"/>
        <sz val="11"/>
        <rFont val="Arial"/>
        <family val="2"/>
      </rPr>
      <t>3</t>
    </r>
    <r>
      <rPr>
        <sz val="11"/>
        <rFont val="Arial"/>
        <family val="2"/>
      </rPr>
      <t>/p</t>
    </r>
    <phoneticPr fontId="4"/>
  </si>
  <si>
    <r>
      <t xml:space="preserve">Quantity of water flowing from tap water and/or well  to inlet of supply water heater system </t>
    </r>
    <r>
      <rPr>
        <i/>
        <sz val="11"/>
        <rFont val="Arial"/>
        <family val="2"/>
      </rPr>
      <t>i</t>
    </r>
    <r>
      <rPr>
        <sz val="11"/>
        <rFont val="Arial"/>
        <family val="2"/>
      </rPr>
      <t xml:space="preserve"> during the period </t>
    </r>
    <r>
      <rPr>
        <i/>
        <sz val="11"/>
        <rFont val="Arial"/>
        <family val="2"/>
      </rPr>
      <t>p</t>
    </r>
    <phoneticPr fontId="3"/>
  </si>
  <si>
    <r>
      <t>m</t>
    </r>
    <r>
      <rPr>
        <i/>
        <vertAlign val="subscript"/>
        <sz val="11"/>
        <rFont val="Arial"/>
        <family val="2"/>
      </rPr>
      <t>PJ,i,p</t>
    </r>
    <phoneticPr fontId="4"/>
  </si>
  <si>
    <t>(1)</t>
    <phoneticPr fontId="4"/>
  </si>
  <si>
    <r>
      <t xml:space="preserve">Table 1: Parameters to be monitored </t>
    </r>
    <r>
      <rPr>
        <b/>
        <i/>
        <sz val="11"/>
        <rFont val="Arial"/>
        <family val="2"/>
      </rPr>
      <t>ex post</t>
    </r>
    <phoneticPr fontId="4"/>
  </si>
  <si>
    <t>Monitoring Spreadsheet: JCM_CR_AM003_ver01.0</t>
    <phoneticPr fontId="4"/>
  </si>
  <si>
    <r>
      <t>Emissions reductions by 
the project  Supply water heater system</t>
    </r>
    <r>
      <rPr>
        <i/>
        <sz val="11"/>
        <rFont val="Arial"/>
        <family val="2"/>
      </rPr>
      <t xml:space="preserve"> i </t>
    </r>
    <r>
      <rPr>
        <sz val="11"/>
        <rFont val="Arial"/>
        <family val="2"/>
      </rPr>
      <t xml:space="preserve">during the period </t>
    </r>
    <r>
      <rPr>
        <i/>
        <sz val="11"/>
        <rFont val="Arial"/>
        <family val="2"/>
      </rPr>
      <t>p</t>
    </r>
    <phoneticPr fontId="3"/>
  </si>
  <si>
    <r>
      <t xml:space="preserve">Project emissions of project Supply water heater system </t>
    </r>
    <r>
      <rPr>
        <i/>
        <sz val="11"/>
        <rFont val="Arial"/>
        <family val="2"/>
      </rPr>
      <t>i</t>
    </r>
    <r>
      <rPr>
        <sz val="11"/>
        <rFont val="Arial"/>
        <family val="2"/>
      </rPr>
      <t xml:space="preserve"> during the period </t>
    </r>
    <r>
      <rPr>
        <i/>
        <sz val="11"/>
        <rFont val="Arial"/>
        <family val="2"/>
      </rPr>
      <t>p</t>
    </r>
    <phoneticPr fontId="3"/>
  </si>
  <si>
    <r>
      <t xml:space="preserve">Reference emissions of project  Supply water heater system </t>
    </r>
    <r>
      <rPr>
        <i/>
        <sz val="11"/>
        <rFont val="Arial"/>
        <family val="2"/>
      </rPr>
      <t>i</t>
    </r>
    <r>
      <rPr>
        <sz val="11"/>
        <rFont val="Arial"/>
        <family val="2"/>
      </rPr>
      <t xml:space="preserve"> during the period </t>
    </r>
    <r>
      <rPr>
        <i/>
        <sz val="11"/>
        <rFont val="Arial"/>
        <family val="2"/>
      </rPr>
      <t>p</t>
    </r>
    <phoneticPr fontId="3"/>
  </si>
  <si>
    <t>Proportion of captive electricity over total electricity consumed at the project site</t>
    <phoneticPr fontId="3"/>
  </si>
  <si>
    <t>Proportion of grid electricity over total electricity consumed at the project site</t>
    <phoneticPr fontId="3"/>
  </si>
  <si>
    <r>
      <t xml:space="preserve">Electricity consumed by the project electric heat pump type water heater </t>
    </r>
    <r>
      <rPr>
        <i/>
        <sz val="11"/>
        <rFont val="Arial"/>
        <family val="2"/>
      </rPr>
      <t xml:space="preserve">j </t>
    </r>
    <r>
      <rPr>
        <sz val="11"/>
        <rFont val="Arial"/>
        <family val="2"/>
      </rPr>
      <t xml:space="preserve"> of the supply water heater system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4"/>
  </si>
  <si>
    <t>Supply water heater system
No.</t>
    <phoneticPr fontId="3"/>
  </si>
  <si>
    <r>
      <t>EC</t>
    </r>
    <r>
      <rPr>
        <vertAlign val="subscript"/>
        <sz val="11"/>
        <rFont val="Arial"/>
        <family val="2"/>
      </rPr>
      <t>PJaux,k,p</t>
    </r>
    <phoneticPr fontId="4"/>
  </si>
  <si>
    <r>
      <t>EC</t>
    </r>
    <r>
      <rPr>
        <vertAlign val="subscript"/>
        <sz val="11"/>
        <rFont val="Arial"/>
        <family val="2"/>
      </rPr>
      <t>PJHP,j,p</t>
    </r>
    <phoneticPr fontId="4"/>
  </si>
  <si>
    <t>i</t>
    <phoneticPr fontId="4"/>
  </si>
  <si>
    <r>
      <t xml:space="preserve">Project-specific parameters to be fixed </t>
    </r>
    <r>
      <rPr>
        <b/>
        <i/>
        <sz val="11"/>
        <color theme="0"/>
        <rFont val="Arial"/>
        <family val="2"/>
      </rPr>
      <t>ex ante</t>
    </r>
    <phoneticPr fontId="3"/>
  </si>
  <si>
    <r>
      <t xml:space="preserve">Parameters to be monitored </t>
    </r>
    <r>
      <rPr>
        <b/>
        <i/>
        <sz val="11"/>
        <color theme="0"/>
        <rFont val="Arial"/>
        <family val="2"/>
      </rPr>
      <t>ex post</t>
    </r>
    <phoneticPr fontId="3"/>
  </si>
  <si>
    <r>
      <t>Density of water</t>
    </r>
    <r>
      <rPr>
        <sz val="11"/>
        <rFont val="ＭＳ Ｐゴシック"/>
        <family val="3"/>
        <charset val="128"/>
      </rPr>
      <t>　</t>
    </r>
    <r>
      <rPr>
        <sz val="11"/>
        <rFont val="Arial"/>
        <family val="2"/>
      </rPr>
      <t>[tonne/m</t>
    </r>
    <r>
      <rPr>
        <vertAlign val="superscript"/>
        <sz val="11"/>
        <rFont val="Arial"/>
        <family val="2"/>
      </rPr>
      <t>3</t>
    </r>
    <r>
      <rPr>
        <sz val="11"/>
        <rFont val="Arial"/>
        <family val="2"/>
      </rPr>
      <t>]</t>
    </r>
    <phoneticPr fontId="3"/>
  </si>
  <si>
    <t>Specific heat capacity of water [MJ/(tonne ºC)]</t>
    <phoneticPr fontId="3"/>
  </si>
  <si>
    <t>Efficiency of the reference boiler for heating energy generation [-]</t>
    <phoneticPr fontId="3"/>
  </si>
  <si>
    <t>[List of Default Values]</t>
    <phoneticPr fontId="4"/>
  </si>
  <si>
    <t>At least once a day</t>
    <phoneticPr fontId="4"/>
  </si>
  <si>
    <r>
      <t xml:space="preserve">Project-specific parameters fixed </t>
    </r>
    <r>
      <rPr>
        <b/>
        <i/>
        <sz val="11"/>
        <color theme="0"/>
        <rFont val="Arial"/>
        <family val="2"/>
      </rPr>
      <t>ex ante</t>
    </r>
    <phoneticPr fontId="3"/>
  </si>
  <si>
    <r>
      <t xml:space="preserve">Parameters monitored </t>
    </r>
    <r>
      <rPr>
        <b/>
        <i/>
        <sz val="11"/>
        <color theme="0"/>
        <rFont val="Arial"/>
        <family val="2"/>
      </rPr>
      <t>ex post</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</si>
</sst>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Red]\-#,##0\ "/>
    <numFmt numFmtId="177" formatCode="#,##0.000_ ;[Red]\-#,##0.000\ "/>
    <numFmt numFmtId="178" formatCode="#,##0.00_);[Red]\(#,##0.00\)"/>
    <numFmt numFmtId="179" formatCode="#,##0_ "/>
    <numFmt numFmtId="180" formatCode="#,##0_);[Red]\(#,##0\)"/>
    <numFmt numFmtId="181" formatCode="#,##0.0000_ ;[Red]\-#,##0.0000\ "/>
    <numFmt numFmtId="182" formatCode="#,##0.00_ "/>
    <numFmt numFmtId="183" formatCode="#,##0.0_ "/>
    <numFmt numFmtId="184" formatCode="#,##0.000_);[Red]\(#,##0.000\)"/>
    <numFmt numFmtId="185" formatCode="#,##0.000_ "/>
    <numFmt numFmtId="186" formatCode="#,##0.0000_ "/>
    <numFmt numFmtId="187" formatCode="0.00_ "/>
    <numFmt numFmtId="188" formatCode="0.0_ "/>
    <numFmt numFmtId="189" formatCode="#,##0.00_ ;[Red]\-#,##0.00\ "/>
    <numFmt numFmtId="190" formatCode="0.0000_ "/>
    <numFmt numFmtId="191" formatCode="#,##0.0_ ;[Red]\-#,##0.0\ "/>
    <numFmt numFmtId="192" formatCode="#,##0.000;[Red]\-#,##0.000"/>
    <numFmt numFmtId="193" formatCode="0_);[Red]\(0\)"/>
    <numFmt numFmtId="194" formatCode="0.00000_ "/>
    <numFmt numFmtId="195" formatCode="0.000_ "/>
    <numFmt numFmtId="196" formatCode="#,##0.00000_ ;[Red]\-#,##0.00000\ "/>
  </numFmts>
  <fonts count="30"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sz val="1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b/>
      <i/>
      <sz val="11"/>
      <name val="Arial"/>
      <family val="2"/>
    </font>
    <font>
      <b/>
      <vertAlign val="subscript"/>
      <sz val="11"/>
      <name val="Arial"/>
      <family val="2"/>
    </font>
    <font>
      <i/>
      <vertAlign val="subscript"/>
      <sz val="11"/>
      <name val="Arial"/>
      <family val="2"/>
    </font>
    <font>
      <vertAlign val="superscript"/>
      <sz val="11"/>
      <name val="Arial"/>
      <family val="2"/>
    </font>
  </fonts>
  <fills count="13">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59996337778862885"/>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theme="1" tint="0.34998626667073579"/>
      </right>
      <top style="thin">
        <color rgb="FF808080"/>
      </top>
      <bottom/>
      <diagonal/>
    </border>
    <border>
      <left style="thin">
        <color theme="1" tint="0.34998626667073579"/>
      </left>
      <right style="thin">
        <color theme="1" tint="0.34998626667073579"/>
      </right>
      <top style="thin">
        <color rgb="FF808080"/>
      </top>
      <bottom style="thin">
        <color theme="1" tint="0.34998626667073579"/>
      </bottom>
      <diagonal/>
    </border>
    <border>
      <left style="thin">
        <color theme="1" tint="0.34998626667073579"/>
      </left>
      <right style="thin">
        <color rgb="FF808080"/>
      </right>
      <top style="thin">
        <color rgb="FF808080"/>
      </top>
      <bottom style="thin">
        <color theme="1" tint="0.34998626667073579"/>
      </bottom>
      <diagonal/>
    </border>
    <border>
      <left style="thin">
        <color rgb="FF808080"/>
      </left>
      <right style="thin">
        <color theme="1" tint="0.34998626667073579"/>
      </right>
      <top/>
      <bottom style="thin">
        <color theme="1" tint="0.34998626667073579"/>
      </bottom>
      <diagonal/>
    </border>
    <border>
      <left style="thin">
        <color indexed="23"/>
      </left>
      <right style="thin">
        <color rgb="FF808080"/>
      </right>
      <top style="thin">
        <color indexed="23"/>
      </top>
      <bottom style="thin">
        <color indexed="23"/>
      </bottom>
      <diagonal/>
    </border>
    <border>
      <left style="thin">
        <color theme="1" tint="0.34998626667073579"/>
      </left>
      <right style="thin">
        <color rgb="FF808080"/>
      </right>
      <top style="thin">
        <color theme="1" tint="0.34998626667073579"/>
      </top>
      <bottom style="thin">
        <color theme="1" tint="0.34998626667073579"/>
      </bottom>
      <diagonal/>
    </border>
    <border>
      <left style="thin">
        <color rgb="FF808080"/>
      </left>
      <right style="thin">
        <color theme="1" tint="0.34998626667073579"/>
      </right>
      <top/>
      <bottom/>
      <diagonal/>
    </border>
    <border>
      <left style="thin">
        <color rgb="FF808080"/>
      </left>
      <right style="thin">
        <color theme="1" tint="0.34998626667073579"/>
      </right>
      <top/>
      <bottom style="thin">
        <color rgb="FF808080"/>
      </bottom>
      <diagonal/>
    </border>
    <border>
      <left style="thin">
        <color indexed="23"/>
      </left>
      <right style="thin">
        <color indexed="23"/>
      </right>
      <top/>
      <bottom style="thin">
        <color rgb="FF808080"/>
      </bottom>
      <diagonal/>
    </border>
    <border>
      <left style="thin">
        <color indexed="23"/>
      </left>
      <right/>
      <top style="thin">
        <color indexed="23"/>
      </top>
      <bottom style="thin">
        <color rgb="FF808080"/>
      </bottom>
      <diagonal/>
    </border>
    <border>
      <left/>
      <right/>
      <top style="thin">
        <color indexed="23"/>
      </top>
      <bottom style="thin">
        <color rgb="FF808080"/>
      </bottom>
      <diagonal/>
    </border>
    <border>
      <left/>
      <right style="thin">
        <color indexed="23"/>
      </right>
      <top style="thin">
        <color indexed="23"/>
      </top>
      <bottom style="thin">
        <color rgb="FF808080"/>
      </bottom>
      <diagonal/>
    </border>
    <border>
      <left style="thin">
        <color indexed="23"/>
      </left>
      <right style="thin">
        <color indexed="23"/>
      </right>
      <top style="thin">
        <color indexed="23"/>
      </top>
      <bottom style="thin">
        <color rgb="FF808080"/>
      </bottom>
      <diagonal/>
    </border>
    <border>
      <left style="thin">
        <color indexed="23"/>
      </left>
      <right style="thin">
        <color rgb="FF808080"/>
      </right>
      <top style="thin">
        <color indexed="23"/>
      </top>
      <bottom style="thin">
        <color rgb="FF808080"/>
      </bottom>
      <diagonal/>
    </border>
    <border>
      <left/>
      <right style="thin">
        <color indexed="23"/>
      </right>
      <top style="thin">
        <color indexed="23"/>
      </top>
      <bottom/>
      <diagonal/>
    </border>
    <border>
      <left/>
      <right style="thin">
        <color indexed="23"/>
      </right>
      <top style="thin">
        <color indexed="23"/>
      </top>
      <bottom style="medium">
        <color indexed="10"/>
      </bottom>
      <diagonal/>
    </border>
    <border>
      <left style="thin">
        <color indexed="23"/>
      </left>
      <right/>
      <top style="thin">
        <color indexed="23"/>
      </top>
      <bottom style="medium">
        <color indexed="10"/>
      </bottom>
      <diagonal/>
    </border>
    <border>
      <left style="thin">
        <color rgb="FF808080"/>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38" fontId="11" fillId="0" borderId="0" applyFont="0" applyFill="0" applyBorder="0" applyAlignment="0" applyProtection="0">
      <alignment vertical="center"/>
    </xf>
  </cellStyleXfs>
  <cellXfs count="305">
    <xf numFmtId="0" fontId="0" fillId="0" borderId="0" xfId="0">
      <alignment vertical="center"/>
    </xf>
    <xf numFmtId="0" fontId="2" fillId="0" borderId="0" xfId="0" applyFont="1">
      <alignment vertical="center"/>
    </xf>
    <xf numFmtId="0" fontId="7" fillId="0" borderId="0" xfId="0" applyFont="1" applyFill="1" applyBorder="1">
      <alignmen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0" fontId="2" fillId="0" borderId="0" xfId="0" applyFont="1" applyBorder="1">
      <alignmen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4" borderId="0" xfId="0" applyFont="1" applyFill="1" applyBorder="1">
      <alignment vertical="center"/>
    </xf>
    <xf numFmtId="0" fontId="2" fillId="0" borderId="0" xfId="0" applyFont="1" applyAlignment="1">
      <alignment horizontal="right" vertical="center"/>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pplyBorder="1">
      <alignment vertical="center"/>
    </xf>
    <xf numFmtId="0" fontId="2" fillId="10" borderId="1" xfId="0" applyFont="1" applyFill="1" applyBorder="1">
      <alignment vertical="center"/>
    </xf>
    <xf numFmtId="0" fontId="2" fillId="10" borderId="13" xfId="0" applyFont="1" applyFill="1" applyBorder="1" applyAlignment="1">
      <alignment vertical="center"/>
    </xf>
    <xf numFmtId="0" fontId="2" fillId="10" borderId="1" xfId="0" applyFont="1" applyFill="1" applyBorder="1" applyAlignment="1">
      <alignment vertical="center"/>
    </xf>
    <xf numFmtId="0" fontId="2" fillId="9" borderId="2" xfId="0" applyFont="1" applyFill="1" applyBorder="1">
      <alignment vertical="center"/>
    </xf>
    <xf numFmtId="0" fontId="6" fillId="9" borderId="2" xfId="0" applyFont="1" applyFill="1" applyBorder="1">
      <alignment vertical="center"/>
    </xf>
    <xf numFmtId="0" fontId="2" fillId="9" borderId="16" xfId="0" applyFont="1" applyFill="1" applyBorder="1">
      <alignment vertical="center"/>
    </xf>
    <xf numFmtId="0" fontId="6" fillId="9" borderId="16" xfId="0" applyFont="1" applyFill="1" applyBorder="1">
      <alignment vertical="center"/>
    </xf>
    <xf numFmtId="0" fontId="8" fillId="8" borderId="2" xfId="0" applyFont="1" applyFill="1" applyBorder="1">
      <alignment vertical="center"/>
    </xf>
    <xf numFmtId="2" fontId="2" fillId="8" borderId="2" xfId="0" applyNumberFormat="1" applyFont="1" applyFill="1" applyBorder="1" applyAlignment="1">
      <alignment horizontal="center" vertical="center"/>
    </xf>
    <xf numFmtId="2" fontId="8" fillId="8" borderId="2" xfId="0" applyNumberFormat="1" applyFont="1" applyFill="1" applyBorder="1" applyAlignment="1">
      <alignment horizontal="center" vertical="center"/>
    </xf>
    <xf numFmtId="0" fontId="2" fillId="0" borderId="21" xfId="0" applyFont="1" applyFill="1" applyBorder="1" applyAlignment="1">
      <alignment horizontal="center" vertical="center"/>
    </xf>
    <xf numFmtId="0" fontId="8" fillId="0" borderId="2" xfId="0" applyFont="1" applyFill="1" applyBorder="1" applyAlignment="1" applyProtection="1">
      <alignment vertical="center" wrapText="1"/>
      <protection locked="0"/>
    </xf>
    <xf numFmtId="0" fontId="8" fillId="4" borderId="1" xfId="0" quotePrefix="1" applyFont="1" applyFill="1" applyBorder="1" applyAlignment="1" applyProtection="1">
      <alignment vertical="center" wrapText="1"/>
      <protection locked="0"/>
    </xf>
    <xf numFmtId="0" fontId="6" fillId="9" borderId="23" xfId="0" applyFont="1" applyFill="1" applyBorder="1">
      <alignment vertical="center"/>
    </xf>
    <xf numFmtId="0" fontId="2" fillId="9" borderId="24" xfId="0" applyFont="1" applyFill="1" applyBorder="1">
      <alignment vertical="center"/>
    </xf>
    <xf numFmtId="0" fontId="6" fillId="9" borderId="24" xfId="0" applyFont="1" applyFill="1" applyBorder="1">
      <alignment vertical="center"/>
    </xf>
    <xf numFmtId="0" fontId="6" fillId="9" borderId="24" xfId="0" applyFont="1" applyFill="1" applyBorder="1" applyAlignment="1">
      <alignment horizontal="center" vertical="center"/>
    </xf>
    <xf numFmtId="0" fontId="6" fillId="9" borderId="25" xfId="0" applyFont="1" applyFill="1" applyBorder="1" applyAlignment="1">
      <alignment horizontal="center" vertical="center" shrinkToFit="1"/>
    </xf>
    <xf numFmtId="0" fontId="2" fillId="9" borderId="26" xfId="0" applyFont="1" applyFill="1" applyBorder="1">
      <alignment vertical="center"/>
    </xf>
    <xf numFmtId="0" fontId="2" fillId="0" borderId="27" xfId="0" applyFont="1" applyFill="1" applyBorder="1" applyAlignment="1">
      <alignment horizontal="center" vertical="center"/>
    </xf>
    <xf numFmtId="0" fontId="6" fillId="9" borderId="28" xfId="0" applyFont="1" applyFill="1" applyBorder="1" applyAlignment="1">
      <alignment horizontal="center" vertical="center"/>
    </xf>
    <xf numFmtId="0" fontId="2" fillId="9" borderId="29" xfId="0" applyFont="1" applyFill="1" applyBorder="1">
      <alignment vertical="center"/>
    </xf>
    <xf numFmtId="0" fontId="2" fillId="0" borderId="27" xfId="0" applyFont="1" applyBorder="1" applyAlignment="1">
      <alignment horizontal="center" vertical="center"/>
    </xf>
    <xf numFmtId="0" fontId="8" fillId="0" borderId="27" xfId="0" applyFont="1" applyBorder="1" applyAlignment="1">
      <alignment horizontal="center" vertical="center"/>
    </xf>
    <xf numFmtId="0" fontId="2" fillId="9" borderId="30" xfId="0" applyFont="1" applyFill="1" applyBorder="1">
      <alignment vertical="center"/>
    </xf>
    <xf numFmtId="0" fontId="2" fillId="10" borderId="31" xfId="0" applyFont="1" applyFill="1" applyBorder="1">
      <alignment vertical="center"/>
    </xf>
    <xf numFmtId="0" fontId="2" fillId="3" borderId="32" xfId="0" applyFont="1" applyFill="1" applyBorder="1">
      <alignment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6" fillId="6" borderId="1" xfId="0" applyFont="1" applyFill="1" applyBorder="1" applyAlignment="1">
      <alignment horizontal="center" vertical="center" wrapText="1"/>
    </xf>
    <xf numFmtId="0" fontId="2" fillId="3" borderId="33" xfId="0" applyFont="1" applyFill="1" applyBorder="1">
      <alignment vertical="center"/>
    </xf>
    <xf numFmtId="0" fontId="2" fillId="3" borderId="34" xfId="0" applyFont="1" applyFill="1" applyBorder="1">
      <alignment vertical="center"/>
    </xf>
    <xf numFmtId="0" fontId="2" fillId="0" borderId="0" xfId="0" applyFont="1" applyFill="1" applyBorder="1" applyAlignment="1">
      <alignment horizontal="center" vertical="center"/>
    </xf>
    <xf numFmtId="0" fontId="6" fillId="6" borderId="17" xfId="0" applyFont="1" applyFill="1" applyBorder="1">
      <alignment vertical="center"/>
    </xf>
    <xf numFmtId="0" fontId="2" fillId="6" borderId="2" xfId="0" applyFont="1" applyFill="1" applyBorder="1">
      <alignment vertical="center"/>
    </xf>
    <xf numFmtId="0" fontId="6" fillId="6" borderId="2" xfId="0" applyFont="1" applyFill="1" applyBorder="1">
      <alignment vertical="center"/>
    </xf>
    <xf numFmtId="0" fontId="6" fillId="6" borderId="18" xfId="0" applyFont="1" applyFill="1" applyBorder="1">
      <alignment vertical="center"/>
    </xf>
    <xf numFmtId="0" fontId="6" fillId="6" borderId="2" xfId="0" applyFont="1" applyFill="1" applyBorder="1" applyAlignment="1">
      <alignment horizontal="center" vertical="center"/>
    </xf>
    <xf numFmtId="0" fontId="6" fillId="0" borderId="0" xfId="0" applyFont="1">
      <alignment vertical="center"/>
    </xf>
    <xf numFmtId="0" fontId="2" fillId="6" borderId="19" xfId="0" applyFont="1" applyFill="1" applyBorder="1">
      <alignment vertical="center"/>
    </xf>
    <xf numFmtId="0" fontId="2" fillId="12" borderId="20" xfId="0" applyFont="1" applyFill="1" applyBorder="1">
      <alignment vertical="center"/>
    </xf>
    <xf numFmtId="0" fontId="2" fillId="12" borderId="16" xfId="0" applyFont="1" applyFill="1" applyBorder="1">
      <alignment vertical="center"/>
    </xf>
    <xf numFmtId="0" fontId="2" fillId="12" borderId="15" xfId="0" applyFont="1" applyFill="1" applyBorder="1">
      <alignment vertical="center"/>
    </xf>
    <xf numFmtId="0" fontId="2" fillId="0" borderId="2" xfId="0" applyFont="1" applyFill="1" applyBorder="1" applyAlignment="1">
      <alignment horizontal="left" vertical="center"/>
    </xf>
    <xf numFmtId="0" fontId="2" fillId="0" borderId="2" xfId="0" applyFont="1" applyFill="1" applyBorder="1">
      <alignment vertical="center"/>
    </xf>
    <xf numFmtId="0" fontId="2" fillId="0" borderId="2" xfId="0" applyFont="1" applyBorder="1" applyAlignment="1">
      <alignment horizontal="center" vertical="center"/>
    </xf>
    <xf numFmtId="178" fontId="2" fillId="0" borderId="9" xfId="0" applyNumberFormat="1" applyFont="1" applyBorder="1">
      <alignment vertical="center"/>
    </xf>
    <xf numFmtId="178" fontId="8" fillId="0" borderId="6" xfId="0" applyNumberFormat="1" applyFont="1" applyFill="1" applyBorder="1">
      <alignment vertical="center"/>
    </xf>
    <xf numFmtId="178" fontId="8" fillId="0" borderId="9" xfId="0" applyNumberFormat="1" applyFont="1" applyBorder="1">
      <alignment vertical="center"/>
    </xf>
    <xf numFmtId="178" fontId="8" fillId="0" borderId="31" xfId="0" applyNumberFormat="1" applyFont="1" applyFill="1" applyBorder="1">
      <alignment vertical="center"/>
    </xf>
    <xf numFmtId="180" fontId="8" fillId="0" borderId="1" xfId="1" applyNumberFormat="1" applyFont="1" applyFill="1" applyBorder="1" applyProtection="1">
      <alignment vertical="center"/>
      <protection locked="0"/>
    </xf>
    <xf numFmtId="178" fontId="8" fillId="0" borderId="1" xfId="1" applyNumberFormat="1" applyFont="1" applyFill="1" applyBorder="1" applyProtection="1">
      <alignment vertical="center"/>
      <protection locked="0"/>
    </xf>
    <xf numFmtId="184" fontId="8" fillId="4" borderId="1" xfId="1" applyNumberFormat="1" applyFont="1" applyFill="1" applyBorder="1" applyProtection="1">
      <alignment vertical="center"/>
      <protection locked="0"/>
    </xf>
    <xf numFmtId="184" fontId="8" fillId="4" borderId="1" xfId="1" applyNumberFormat="1" applyFont="1" applyFill="1" applyBorder="1" applyAlignment="1" applyProtection="1">
      <alignment horizontal="right" vertical="center"/>
      <protection locked="0"/>
    </xf>
    <xf numFmtId="181" fontId="8" fillId="5" borderId="1" xfId="1" applyNumberFormat="1" applyFont="1" applyFill="1" applyBorder="1" applyProtection="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1" xfId="0" applyFont="1" applyFill="1" applyBorder="1" applyAlignment="1" applyProtection="1">
      <alignment vertical="center" wrapText="1"/>
    </xf>
    <xf numFmtId="176" fontId="8" fillId="3" borderId="1" xfId="1" applyNumberFormat="1" applyFont="1" applyFill="1" applyBorder="1" applyAlignment="1" applyProtection="1">
      <alignment horizontal="center"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5"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1" fillId="0" borderId="0" xfId="0" applyFont="1" applyProtection="1">
      <alignment vertical="center"/>
    </xf>
    <xf numFmtId="0" fontId="21" fillId="0" borderId="0" xfId="0" applyFont="1" applyFill="1" applyProtection="1">
      <alignment vertical="center"/>
    </xf>
    <xf numFmtId="0" fontId="16" fillId="0" borderId="0" xfId="0" applyFont="1" applyProtection="1">
      <alignment vertical="center"/>
    </xf>
    <xf numFmtId="0" fontId="21" fillId="11" borderId="0" xfId="0" applyFont="1" applyFill="1" applyProtection="1">
      <alignment vertical="center"/>
    </xf>
    <xf numFmtId="0" fontId="16" fillId="6" borderId="22" xfId="0" applyFont="1" applyFill="1" applyBorder="1" applyProtection="1">
      <alignment vertical="center"/>
    </xf>
    <xf numFmtId="0" fontId="6" fillId="6" borderId="22" xfId="0" applyFont="1" applyFill="1" applyBorder="1" applyAlignment="1" applyProtection="1">
      <alignment horizontal="center" vertical="top" wrapText="1"/>
    </xf>
    <xf numFmtId="0" fontId="20" fillId="6" borderId="22" xfId="0" applyFont="1" applyFill="1" applyBorder="1" applyAlignment="1" applyProtection="1">
      <alignment vertical="center" wrapText="1"/>
    </xf>
    <xf numFmtId="0" fontId="10" fillId="3" borderId="22" xfId="0" applyFont="1" applyFill="1" applyBorder="1" applyProtection="1">
      <alignment vertical="center"/>
    </xf>
    <xf numFmtId="0" fontId="8" fillId="3" borderId="22" xfId="0" applyFont="1" applyFill="1" applyBorder="1" applyAlignment="1" applyProtection="1">
      <alignment horizontal="left" vertical="center"/>
    </xf>
    <xf numFmtId="0" fontId="8" fillId="3" borderId="22" xfId="0" applyFont="1" applyFill="1" applyBorder="1" applyAlignment="1" applyProtection="1">
      <alignment vertical="center" wrapText="1"/>
    </xf>
    <xf numFmtId="0" fontId="8" fillId="3" borderId="22" xfId="0" applyFont="1" applyFill="1" applyBorder="1" applyAlignment="1" applyProtection="1">
      <alignment vertical="center"/>
    </xf>
    <xf numFmtId="0" fontId="8" fillId="3" borderId="22"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3" borderId="22" xfId="0" quotePrefix="1" applyFont="1" applyFill="1" applyBorder="1" applyAlignment="1" applyProtection="1">
      <alignment vertical="center" wrapText="1"/>
    </xf>
    <xf numFmtId="0" fontId="8" fillId="0" borderId="22" xfId="0" applyFont="1" applyBorder="1" applyProtection="1">
      <alignment vertical="center"/>
      <protection locked="0"/>
    </xf>
    <xf numFmtId="178" fontId="8" fillId="0" borderId="22" xfId="1" applyNumberFormat="1" applyFont="1" applyBorder="1" applyProtection="1">
      <alignment vertical="center"/>
      <protection locked="0"/>
    </xf>
    <xf numFmtId="178" fontId="8" fillId="5" borderId="22" xfId="1" applyNumberFormat="1" applyFont="1" applyFill="1" applyBorder="1" applyProtection="1">
      <alignment vertical="center"/>
    </xf>
    <xf numFmtId="178" fontId="8" fillId="5" borderId="22" xfId="0" applyNumberFormat="1" applyFont="1" applyFill="1" applyBorder="1" applyProtection="1">
      <alignment vertical="center"/>
    </xf>
    <xf numFmtId="177" fontId="8" fillId="5" borderId="22" xfId="1" applyNumberFormat="1" applyFont="1" applyFill="1" applyBorder="1" applyProtection="1">
      <alignment vertical="center"/>
    </xf>
    <xf numFmtId="186" fontId="8" fillId="5" borderId="22" xfId="0" applyNumberFormat="1" applyFont="1" applyFill="1" applyBorder="1" applyProtection="1">
      <alignment vertical="center"/>
    </xf>
    <xf numFmtId="185" fontId="8" fillId="5" borderId="22" xfId="0" applyNumberFormat="1" applyFont="1" applyFill="1" applyBorder="1" applyProtection="1">
      <alignment vertical="center"/>
    </xf>
    <xf numFmtId="183" fontId="8" fillId="5" borderId="22" xfId="0" applyNumberFormat="1" applyFont="1" applyFill="1" applyBorder="1" applyProtection="1">
      <alignment vertical="center"/>
    </xf>
    <xf numFmtId="182" fontId="8" fillId="5" borderId="22" xfId="0" applyNumberFormat="1" applyFont="1" applyFill="1" applyBorder="1" applyProtection="1">
      <alignment vertical="center"/>
    </xf>
    <xf numFmtId="178" fontId="8" fillId="3" borderId="22" xfId="0" applyNumberFormat="1" applyFont="1" applyFill="1" applyBorder="1" applyAlignment="1" applyProtection="1">
      <alignment horizontal="right" vertical="center"/>
    </xf>
    <xf numFmtId="178" fontId="8" fillId="3" borderId="22" xfId="0" applyNumberFormat="1" applyFont="1" applyFill="1" applyBorder="1" applyProtection="1">
      <alignment vertical="center"/>
    </xf>
    <xf numFmtId="0" fontId="15" fillId="0" borderId="22" xfId="0" applyFont="1" applyBorder="1" applyAlignment="1" applyProtection="1">
      <alignment horizontal="right" vertical="center"/>
    </xf>
    <xf numFmtId="0" fontId="8" fillId="0" borderId="22" xfId="0" applyFont="1" applyBorder="1" applyAlignment="1" applyProtection="1">
      <alignment horizontal="right" vertical="center"/>
    </xf>
    <xf numFmtId="0" fontId="8" fillId="0" borderId="22" xfId="0" applyFont="1" applyFill="1" applyBorder="1" applyAlignment="1" applyProtection="1">
      <alignment horizontal="right" vertical="center"/>
    </xf>
    <xf numFmtId="178" fontId="8" fillId="0" borderId="22" xfId="0" applyNumberFormat="1" applyFont="1" applyFill="1" applyBorder="1" applyProtection="1">
      <alignment vertical="center"/>
    </xf>
    <xf numFmtId="178" fontId="8" fillId="0" borderId="22" xfId="1" applyNumberFormat="1" applyFont="1" applyFill="1" applyBorder="1" applyProtection="1">
      <alignment vertical="center"/>
    </xf>
    <xf numFmtId="182" fontId="8" fillId="3" borderId="22" xfId="0" applyNumberFormat="1" applyFont="1" applyFill="1" applyBorder="1" applyProtection="1">
      <alignment vertical="center"/>
    </xf>
    <xf numFmtId="0" fontId="8" fillId="3" borderId="1" xfId="0" quotePrefix="1" applyFont="1" applyFill="1" applyBorder="1" applyAlignment="1" applyProtection="1">
      <alignment horizontal="center" vertical="center"/>
    </xf>
    <xf numFmtId="178" fontId="8" fillId="4" borderId="1" xfId="1" applyNumberFormat="1" applyFont="1" applyFill="1" applyBorder="1" applyProtection="1">
      <alignment vertical="center"/>
      <protection locked="0"/>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left" vertical="center" wrapText="1"/>
    </xf>
    <xf numFmtId="180" fontId="8" fillId="4" borderId="1" xfId="3" applyNumberFormat="1" applyFont="1" applyFill="1" applyBorder="1" applyProtection="1">
      <alignment vertical="center"/>
      <protection locked="0"/>
    </xf>
    <xf numFmtId="0" fontId="8" fillId="0" borderId="1" xfId="0" applyFont="1" applyFill="1" applyBorder="1" applyProtection="1">
      <alignment vertical="center"/>
      <protection locked="0"/>
    </xf>
    <xf numFmtId="0" fontId="8" fillId="3" borderId="1" xfId="0" applyFont="1" applyFill="1" applyBorder="1" applyAlignment="1" applyProtection="1">
      <alignment horizontal="left" vertical="center"/>
    </xf>
    <xf numFmtId="0" fontId="0" fillId="0" borderId="0" xfId="0" applyProtection="1">
      <alignment vertical="center"/>
    </xf>
    <xf numFmtId="0" fontId="21" fillId="0" borderId="0" xfId="0" applyFont="1" applyAlignment="1" applyProtection="1">
      <alignment horizontal="right" vertical="center"/>
    </xf>
    <xf numFmtId="0" fontId="6" fillId="6" borderId="2" xfId="0" applyFont="1" applyFill="1" applyBorder="1" applyAlignment="1" applyProtection="1">
      <alignment horizontal="center" vertical="center" wrapText="1"/>
    </xf>
    <xf numFmtId="0" fontId="2" fillId="0" borderId="1" xfId="0" applyFont="1" applyBorder="1" applyAlignment="1" applyProtection="1">
      <alignment vertical="center" wrapText="1"/>
      <protection locked="0"/>
    </xf>
    <xf numFmtId="0" fontId="2" fillId="0" borderId="0" xfId="0" applyFont="1" applyFill="1" applyBorder="1" applyAlignment="1" applyProtection="1">
      <alignment vertical="center" wrapText="1"/>
    </xf>
    <xf numFmtId="184" fontId="8" fillId="3" borderId="1" xfId="1" applyNumberFormat="1" applyFont="1" applyFill="1" applyBorder="1" applyProtection="1">
      <alignment vertical="center"/>
    </xf>
    <xf numFmtId="182" fontId="8" fillId="3" borderId="1" xfId="0" applyNumberFormat="1" applyFont="1" applyFill="1" applyBorder="1" applyProtection="1">
      <alignment vertical="center"/>
    </xf>
    <xf numFmtId="183" fontId="8" fillId="3" borderId="1" xfId="0" applyNumberFormat="1" applyFont="1" applyFill="1" applyBorder="1" applyProtection="1">
      <alignment vertical="center"/>
    </xf>
    <xf numFmtId="179" fontId="8" fillId="3" borderId="1" xfId="0" applyNumberFormat="1" applyFont="1" applyFill="1" applyBorder="1" applyProtection="1">
      <alignment vertical="center"/>
    </xf>
    <xf numFmtId="184" fontId="8" fillId="3" borderId="1" xfId="1" applyNumberFormat="1" applyFont="1" applyFill="1" applyBorder="1" applyAlignment="1" applyProtection="1">
      <alignment horizontal="right" vertical="center"/>
    </xf>
    <xf numFmtId="182" fontId="8" fillId="0" borderId="22" xfId="0" applyNumberFormat="1" applyFont="1" applyFill="1" applyBorder="1" applyProtection="1">
      <alignment vertical="center"/>
      <protection locked="0"/>
    </xf>
    <xf numFmtId="187" fontId="8" fillId="0" borderId="1" xfId="0" applyNumberFormat="1" applyFont="1" applyBorder="1" applyProtection="1">
      <alignment vertical="center"/>
      <protection locked="0"/>
    </xf>
    <xf numFmtId="188" fontId="8" fillId="0" borderId="1" xfId="0" applyNumberFormat="1" applyFont="1" applyFill="1" applyBorder="1" applyProtection="1">
      <alignment vertical="center"/>
      <protection locked="0"/>
    </xf>
    <xf numFmtId="187" fontId="8" fillId="0" borderId="1" xfId="0" applyNumberFormat="1" applyFont="1" applyFill="1" applyBorder="1" applyProtection="1">
      <alignment vertical="center"/>
      <protection locked="0"/>
    </xf>
    <xf numFmtId="179" fontId="8" fillId="0" borderId="2" xfId="0" applyNumberFormat="1" applyFont="1" applyBorder="1" applyProtection="1">
      <alignment vertical="center"/>
      <protection locked="0"/>
    </xf>
    <xf numFmtId="0" fontId="8" fillId="0" borderId="1" xfId="0" applyFont="1" applyBorder="1" applyAlignment="1" applyProtection="1">
      <alignment horizontal="center" vertical="center" wrapText="1"/>
      <protection locked="0"/>
    </xf>
    <xf numFmtId="0" fontId="8" fillId="0" borderId="0" xfId="0" applyFont="1" applyAlignment="1">
      <alignment vertical="center" wrapText="1"/>
    </xf>
    <xf numFmtId="38" fontId="21" fillId="0" borderId="0" xfId="0" applyNumberFormat="1" applyFont="1">
      <alignment vertical="center"/>
    </xf>
    <xf numFmtId="38" fontId="2" fillId="0" borderId="0" xfId="3" applyFont="1" applyProtection="1">
      <alignment vertical="center"/>
    </xf>
    <xf numFmtId="0" fontId="2" fillId="0" borderId="1" xfId="0" applyFont="1" applyBorder="1">
      <alignment vertical="center"/>
    </xf>
    <xf numFmtId="0" fontId="7" fillId="0" borderId="0" xfId="0" applyFont="1">
      <alignment vertical="center"/>
    </xf>
    <xf numFmtId="0" fontId="8" fillId="3" borderId="5" xfId="0" applyFont="1" applyFill="1" applyBorder="1">
      <alignment vertical="center"/>
    </xf>
    <xf numFmtId="0" fontId="6" fillId="7" borderId="1" xfId="0" applyFont="1" applyFill="1" applyBorder="1" applyAlignment="1">
      <alignment horizontal="center" vertical="center"/>
    </xf>
    <xf numFmtId="0" fontId="8" fillId="0" borderId="0" xfId="0" applyFont="1">
      <alignment vertical="center"/>
    </xf>
    <xf numFmtId="0" fontId="15" fillId="0" borderId="0" xfId="0" applyFont="1">
      <alignment vertical="center"/>
    </xf>
    <xf numFmtId="0" fontId="8" fillId="3" borderId="1" xfId="0" applyFont="1" applyFill="1" applyBorder="1" applyAlignment="1">
      <alignment horizontal="left" vertical="center"/>
    </xf>
    <xf numFmtId="177" fontId="8" fillId="4" borderId="1" xfId="3" applyNumberFormat="1" applyFont="1" applyFill="1" applyBorder="1" applyAlignment="1" applyProtection="1">
      <alignment horizontal="right" vertical="center"/>
      <protection locked="0"/>
    </xf>
    <xf numFmtId="0" fontId="8" fillId="3" borderId="1" xfId="0" applyFont="1" applyFill="1" applyBorder="1">
      <alignment vertical="center"/>
    </xf>
    <xf numFmtId="0" fontId="8" fillId="3" borderId="1" xfId="0" quotePrefix="1" applyFont="1" applyFill="1" applyBorder="1" applyAlignment="1">
      <alignment vertical="center" wrapText="1"/>
    </xf>
    <xf numFmtId="189" fontId="8" fillId="4" borderId="1" xfId="3" applyNumberFormat="1" applyFont="1" applyFill="1" applyBorder="1" applyAlignment="1" applyProtection="1">
      <alignment horizontal="right" vertical="center"/>
      <protection locked="0"/>
    </xf>
    <xf numFmtId="190" fontId="8" fillId="0" borderId="1" xfId="3" applyNumberFormat="1" applyFont="1" applyFill="1" applyBorder="1" applyAlignment="1" applyProtection="1">
      <alignment horizontal="right" vertical="center"/>
      <protection locked="0"/>
    </xf>
    <xf numFmtId="0" fontId="10" fillId="3" borderId="1" xfId="0" applyFont="1" applyFill="1" applyBorder="1" applyAlignment="1">
      <alignment horizontal="left" vertical="center"/>
    </xf>
    <xf numFmtId="191" fontId="8" fillId="0" borderId="1" xfId="3" applyNumberFormat="1" applyFont="1" applyFill="1" applyBorder="1" applyAlignment="1" applyProtection="1">
      <alignment horizontal="right" vertical="center"/>
      <protection locked="0"/>
    </xf>
    <xf numFmtId="0" fontId="8" fillId="3" borderId="1" xfId="0" quotePrefix="1" applyFont="1" applyFill="1" applyBorder="1" applyAlignment="1">
      <alignment horizontal="center" vertical="center" wrapText="1"/>
    </xf>
    <xf numFmtId="192" fontId="8" fillId="0" borderId="13" xfId="3" applyNumberFormat="1" applyFont="1" applyFill="1" applyBorder="1" applyProtection="1">
      <alignment vertical="center"/>
      <protection locked="0"/>
    </xf>
    <xf numFmtId="0" fontId="10" fillId="3" borderId="1" xfId="0" applyFont="1" applyFill="1" applyBorder="1">
      <alignment vertical="center"/>
    </xf>
    <xf numFmtId="192" fontId="8" fillId="0" borderId="1" xfId="3" applyNumberFormat="1" applyFont="1" applyFill="1" applyBorder="1" applyProtection="1">
      <alignment vertical="center"/>
      <protection locked="0"/>
    </xf>
    <xf numFmtId="0" fontId="8" fillId="3" borderId="1" xfId="0" quotePrefix="1" applyFont="1" applyFill="1" applyBorder="1" applyAlignment="1">
      <alignment horizontal="center" vertical="center" shrinkToFit="1"/>
    </xf>
    <xf numFmtId="189" fontId="8" fillId="3" borderId="1" xfId="3" applyNumberFormat="1" applyFont="1" applyFill="1" applyBorder="1" applyAlignment="1" applyProtection="1">
      <alignment horizontal="right" vertical="center"/>
    </xf>
    <xf numFmtId="0" fontId="8" fillId="3" borderId="1" xfId="0" applyFont="1" applyFill="1" applyBorder="1" applyAlignment="1">
      <alignment vertical="center" wrapText="1"/>
    </xf>
    <xf numFmtId="177" fontId="8" fillId="0" borderId="1" xfId="3" applyNumberFormat="1" applyFont="1" applyFill="1" applyBorder="1" applyAlignment="1" applyProtection="1">
      <alignment horizontal="right" vertical="center"/>
      <protection locked="0"/>
    </xf>
    <xf numFmtId="186" fontId="8" fillId="3" borderId="1" xfId="0" applyNumberFormat="1" applyFont="1" applyFill="1" applyBorder="1" applyAlignment="1">
      <alignment vertical="center" wrapText="1"/>
    </xf>
    <xf numFmtId="0" fontId="18" fillId="9" borderId="1" xfId="0" applyFont="1" applyFill="1" applyBorder="1" applyAlignment="1">
      <alignment horizontal="center" vertical="center" wrapText="1"/>
    </xf>
    <xf numFmtId="0" fontId="8" fillId="0" borderId="1" xfId="0" applyFont="1" applyBorder="1" applyAlignment="1" applyProtection="1">
      <alignment vertical="center" wrapText="1"/>
      <protection locked="0"/>
    </xf>
    <xf numFmtId="189" fontId="8" fillId="0" borderId="1" xfId="3" applyNumberFormat="1" applyFont="1" applyFill="1" applyBorder="1" applyProtection="1">
      <alignment vertical="center"/>
      <protection locked="0"/>
    </xf>
    <xf numFmtId="0" fontId="8" fillId="3" borderId="1" xfId="0" applyFont="1" applyFill="1" applyBorder="1" applyAlignment="1">
      <alignment horizontal="center" vertical="center" wrapText="1"/>
    </xf>
    <xf numFmtId="193" fontId="8" fillId="3" borderId="1" xfId="0" quotePrefix="1" applyNumberFormat="1" applyFont="1" applyFill="1" applyBorder="1" applyAlignment="1">
      <alignment horizontal="center" vertical="center"/>
    </xf>
    <xf numFmtId="0" fontId="21" fillId="0" borderId="0" xfId="0" applyFont="1">
      <alignment vertical="center"/>
    </xf>
    <xf numFmtId="0" fontId="8" fillId="0" borderId="1" xfId="0" applyFont="1" applyBorder="1" applyProtection="1">
      <alignment vertical="center"/>
      <protection locked="0"/>
    </xf>
    <xf numFmtId="0" fontId="8" fillId="3" borderId="1" xfId="0" applyFont="1" applyFill="1" applyBorder="1" applyAlignment="1">
      <alignment horizontal="center" vertical="center"/>
    </xf>
    <xf numFmtId="176" fontId="8" fillId="4" borderId="1" xfId="3" applyNumberFormat="1" applyFont="1" applyFill="1" applyBorder="1" applyProtection="1">
      <alignment vertical="center"/>
      <protection locked="0"/>
    </xf>
    <xf numFmtId="178" fontId="8" fillId="4" borderId="1" xfId="3" applyNumberFormat="1" applyFont="1" applyFill="1" applyBorder="1" applyProtection="1">
      <alignment vertical="center"/>
      <protection locked="0"/>
    </xf>
    <xf numFmtId="0" fontId="8" fillId="3" borderId="1" xfId="1" applyNumberFormat="1" applyFont="1" applyFill="1" applyBorder="1" applyAlignment="1" applyProtection="1">
      <alignment horizontal="center" vertical="center"/>
    </xf>
    <xf numFmtId="0" fontId="10" fillId="3" borderId="1" xfId="0" applyFont="1" applyFill="1" applyBorder="1" applyAlignment="1">
      <alignment horizontal="center" vertical="center"/>
    </xf>
    <xf numFmtId="0" fontId="2" fillId="0" borderId="0" xfId="0" applyFont="1" applyAlignment="1">
      <alignment vertical="center" wrapText="1"/>
    </xf>
    <xf numFmtId="0" fontId="6" fillId="7" borderId="0" xfId="0" applyFont="1" applyFill="1" applyAlignment="1">
      <alignment horizontal="right" vertical="center"/>
    </xf>
    <xf numFmtId="0" fontId="6" fillId="7" borderId="0" xfId="0" applyFont="1" applyFill="1">
      <alignment vertical="center"/>
    </xf>
    <xf numFmtId="0" fontId="15" fillId="7" borderId="0" xfId="0" applyFont="1" applyFill="1" applyAlignment="1">
      <alignment vertical="center" wrapText="1"/>
    </xf>
    <xf numFmtId="0" fontId="5" fillId="7" borderId="0" xfId="0" applyFont="1" applyFill="1">
      <alignment vertical="center"/>
    </xf>
    <xf numFmtId="178" fontId="8" fillId="0" borderId="22" xfId="0" applyNumberFormat="1" applyFont="1" applyBorder="1">
      <alignment vertical="center"/>
    </xf>
    <xf numFmtId="178" fontId="8" fillId="0" borderId="22" xfId="3" applyNumberFormat="1" applyFont="1" applyFill="1" applyBorder="1" applyProtection="1">
      <alignment vertical="center"/>
    </xf>
    <xf numFmtId="0" fontId="8" fillId="0" borderId="22" xfId="0" applyFont="1" applyBorder="1" applyAlignment="1">
      <alignment horizontal="right" vertical="center"/>
    </xf>
    <xf numFmtId="0" fontId="15" fillId="0" borderId="22" xfId="0" applyFont="1" applyBorder="1" applyAlignment="1">
      <alignment horizontal="right" vertical="center"/>
    </xf>
    <xf numFmtId="178" fontId="8" fillId="3" borderId="22" xfId="0" applyNumberFormat="1" applyFont="1" applyFill="1" applyBorder="1">
      <alignment vertical="center"/>
    </xf>
    <xf numFmtId="178" fontId="8" fillId="3" borderId="22" xfId="0" applyNumberFormat="1" applyFont="1" applyFill="1" applyBorder="1" applyAlignment="1">
      <alignment horizontal="right" vertical="center"/>
    </xf>
    <xf numFmtId="182" fontId="8" fillId="5" borderId="22" xfId="0" applyNumberFormat="1" applyFont="1" applyFill="1" applyBorder="1">
      <alignment vertical="center"/>
    </xf>
    <xf numFmtId="182" fontId="8" fillId="3" borderId="22" xfId="0" applyNumberFormat="1" applyFont="1" applyFill="1" applyBorder="1">
      <alignment vertical="center"/>
    </xf>
    <xf numFmtId="183" fontId="8" fillId="3" borderId="22" xfId="0" applyNumberFormat="1" applyFont="1" applyFill="1" applyBorder="1">
      <alignment vertical="center"/>
    </xf>
    <xf numFmtId="185" fontId="8" fillId="5" borderId="22" xfId="0" applyNumberFormat="1" applyFont="1" applyFill="1" applyBorder="1">
      <alignment vertical="center"/>
    </xf>
    <xf numFmtId="186" fontId="8" fillId="5" borderId="22" xfId="0" applyNumberFormat="1" applyFont="1" applyFill="1" applyBorder="1">
      <alignment vertical="center"/>
    </xf>
    <xf numFmtId="177" fontId="8" fillId="5" borderId="22" xfId="3" applyNumberFormat="1" applyFont="1" applyFill="1" applyBorder="1" applyProtection="1">
      <alignment vertical="center"/>
    </xf>
    <xf numFmtId="178" fontId="8" fillId="5" borderId="22" xfId="0" applyNumberFormat="1" applyFont="1" applyFill="1" applyBorder="1">
      <alignment vertical="center"/>
    </xf>
    <xf numFmtId="178" fontId="8" fillId="5" borderId="22" xfId="3" applyNumberFormat="1" applyFont="1" applyFill="1" applyBorder="1" applyProtection="1">
      <alignment vertical="center"/>
    </xf>
    <xf numFmtId="178" fontId="8" fillId="0" borderId="22" xfId="3" applyNumberFormat="1" applyFont="1" applyBorder="1" applyProtection="1">
      <alignment vertical="center"/>
      <protection locked="0"/>
    </xf>
    <xf numFmtId="182" fontId="8" fillId="0" borderId="22" xfId="0" applyNumberFormat="1" applyFont="1" applyBorder="1" applyProtection="1">
      <alignment vertical="center"/>
      <protection locked="0"/>
    </xf>
    <xf numFmtId="187" fontId="8" fillId="0" borderId="22" xfId="0" applyNumberFormat="1" applyFont="1" applyBorder="1" applyProtection="1">
      <alignment vertical="center"/>
      <protection locked="0"/>
    </xf>
    <xf numFmtId="0" fontId="8" fillId="3" borderId="22" xfId="0" applyFont="1" applyFill="1" applyBorder="1" applyAlignment="1">
      <alignment horizontal="left" vertical="center" wrapText="1"/>
    </xf>
    <xf numFmtId="0" fontId="8" fillId="3" borderId="22" xfId="0" quotePrefix="1" applyFont="1" applyFill="1" applyBorder="1" applyAlignment="1">
      <alignment vertical="center" wrapText="1"/>
    </xf>
    <xf numFmtId="0" fontId="8" fillId="3" borderId="22" xfId="0" applyFont="1" applyFill="1" applyBorder="1" applyAlignment="1">
      <alignment vertical="center" wrapText="1"/>
    </xf>
    <xf numFmtId="0" fontId="8" fillId="3" borderId="22" xfId="0" applyFont="1" applyFill="1" applyBorder="1">
      <alignment vertical="center"/>
    </xf>
    <xf numFmtId="0" fontId="8" fillId="3" borderId="22" xfId="0" applyFont="1" applyFill="1" applyBorder="1" applyAlignment="1">
      <alignment horizontal="center" vertical="center"/>
    </xf>
    <xf numFmtId="0" fontId="8" fillId="3" borderId="22" xfId="0" applyFont="1" applyFill="1" applyBorder="1" applyAlignment="1">
      <alignment horizontal="left" vertical="center"/>
    </xf>
    <xf numFmtId="0" fontId="20" fillId="6" borderId="22" xfId="0" applyFont="1" applyFill="1" applyBorder="1" applyAlignment="1">
      <alignment vertical="center" wrapText="1"/>
    </xf>
    <xf numFmtId="0" fontId="10" fillId="3" borderId="22" xfId="0" applyFont="1" applyFill="1" applyBorder="1" applyAlignment="1">
      <alignment horizontal="center" vertical="center"/>
    </xf>
    <xf numFmtId="0" fontId="10" fillId="3" borderId="22" xfId="0" applyFont="1" applyFill="1" applyBorder="1" applyAlignment="1">
      <alignment vertical="center" wrapText="1"/>
    </xf>
    <xf numFmtId="0" fontId="18" fillId="6" borderId="22" xfId="0" applyFont="1" applyFill="1" applyBorder="1" applyAlignment="1">
      <alignment horizontal="center" vertical="top" wrapText="1"/>
    </xf>
    <xf numFmtId="0" fontId="18" fillId="6" borderId="22" xfId="0" applyFont="1" applyFill="1" applyBorder="1">
      <alignment vertical="center"/>
    </xf>
    <xf numFmtId="0" fontId="8" fillId="0" borderId="0" xfId="0" applyFont="1" applyAlignment="1">
      <alignment horizontal="right" vertical="center"/>
    </xf>
    <xf numFmtId="194" fontId="8" fillId="8" borderId="2" xfId="0" applyNumberFormat="1" applyFont="1" applyFill="1" applyBorder="1" applyAlignment="1">
      <alignment horizontal="center" vertical="center"/>
    </xf>
    <xf numFmtId="0" fontId="8" fillId="8" borderId="2" xfId="0" applyFont="1" applyFill="1" applyBorder="1" applyAlignment="1">
      <alignment horizontal="left" vertical="center"/>
    </xf>
    <xf numFmtId="195" fontId="8" fillId="8" borderId="2" xfId="0" applyNumberFormat="1" applyFont="1" applyFill="1" applyBorder="1" applyAlignment="1">
      <alignment horizontal="center" vertical="center"/>
    </xf>
    <xf numFmtId="187" fontId="8" fillId="8" borderId="2" xfId="0" applyNumberFormat="1" applyFont="1" applyFill="1" applyBorder="1" applyAlignment="1">
      <alignment horizontal="center" vertical="center"/>
    </xf>
    <xf numFmtId="0" fontId="8" fillId="8" borderId="2" xfId="0" applyFont="1" applyFill="1" applyBorder="1" applyAlignment="1">
      <alignment horizontal="left" vertical="center" wrapText="1"/>
    </xf>
    <xf numFmtId="0" fontId="8" fillId="0" borderId="0" xfId="0" applyFont="1" applyAlignment="1">
      <alignment horizontal="left" vertical="center"/>
    </xf>
    <xf numFmtId="178" fontId="8" fillId="0" borderId="31" xfId="0" applyNumberFormat="1" applyFont="1" applyBorder="1">
      <alignment vertical="center"/>
    </xf>
    <xf numFmtId="0" fontId="2" fillId="10" borderId="13" xfId="0" applyFont="1" applyFill="1" applyBorder="1">
      <alignment vertical="center"/>
    </xf>
    <xf numFmtId="0" fontId="18" fillId="9" borderId="40" xfId="0" applyFont="1" applyFill="1" applyBorder="1">
      <alignment vertical="center"/>
    </xf>
    <xf numFmtId="178" fontId="8" fillId="0" borderId="6" xfId="0" applyNumberFormat="1" applyFont="1" applyBorder="1">
      <alignment vertical="center"/>
    </xf>
    <xf numFmtId="0" fontId="2" fillId="10" borderId="0" xfId="0" applyFont="1" applyFill="1">
      <alignment vertical="center"/>
    </xf>
    <xf numFmtId="0" fontId="2" fillId="0" borderId="28" xfId="0" applyFont="1" applyBorder="1" applyAlignment="1">
      <alignment horizontal="center" vertical="center"/>
    </xf>
    <xf numFmtId="0" fontId="2" fillId="0" borderId="2" xfId="0" applyFont="1" applyBorder="1">
      <alignment vertical="center"/>
    </xf>
    <xf numFmtId="0" fontId="2" fillId="0" borderId="2" xfId="0" applyFont="1" applyBorder="1" applyAlignment="1">
      <alignment horizontal="left" vertical="center"/>
    </xf>
    <xf numFmtId="0" fontId="2" fillId="12" borderId="41" xfId="0" applyFont="1" applyFill="1" applyBorder="1">
      <alignment vertical="center"/>
    </xf>
    <xf numFmtId="0" fontId="6" fillId="9" borderId="40" xfId="0" applyFont="1" applyFill="1" applyBorder="1">
      <alignment vertical="center"/>
    </xf>
    <xf numFmtId="0" fontId="8" fillId="0" borderId="2" xfId="0" applyFont="1" applyBorder="1" applyAlignment="1" applyProtection="1">
      <alignment vertical="center" wrapText="1"/>
      <protection locked="0"/>
    </xf>
    <xf numFmtId="0" fontId="6" fillId="6" borderId="2" xfId="0" applyFont="1" applyFill="1" applyBorder="1" applyAlignment="1">
      <alignment horizontal="center" vertical="center" wrapText="1"/>
    </xf>
    <xf numFmtId="0" fontId="21" fillId="0" borderId="0" xfId="0" applyFont="1" applyAlignment="1">
      <alignment horizontal="right" vertical="center"/>
    </xf>
    <xf numFmtId="176" fontId="8" fillId="3" borderId="1" xfId="3" applyNumberFormat="1" applyFont="1" applyFill="1" applyBorder="1" applyAlignment="1" applyProtection="1">
      <alignment horizontal="right" vertical="center"/>
    </xf>
    <xf numFmtId="191" fontId="8" fillId="3" borderId="1" xfId="3" applyNumberFormat="1" applyFont="1" applyFill="1" applyBorder="1" applyAlignment="1" applyProtection="1">
      <alignment horizontal="right" vertical="center"/>
    </xf>
    <xf numFmtId="196" fontId="8" fillId="3" borderId="1" xfId="1" applyNumberFormat="1" applyFont="1" applyFill="1" applyBorder="1" applyProtection="1">
      <alignment vertical="center"/>
    </xf>
    <xf numFmtId="177" fontId="8" fillId="3" borderId="1" xfId="1" applyNumberFormat="1" applyFont="1" applyFill="1" applyBorder="1" applyProtection="1">
      <alignment vertical="center"/>
    </xf>
    <xf numFmtId="177" fontId="8" fillId="3" borderId="1" xfId="3" applyNumberFormat="1" applyFont="1" applyFill="1" applyBorder="1" applyAlignment="1" applyProtection="1">
      <alignment horizontal="right" vertical="center"/>
    </xf>
    <xf numFmtId="178" fontId="8" fillId="0" borderId="1" xfId="3" applyNumberFormat="1" applyFont="1" applyFill="1" applyBorder="1" applyProtection="1">
      <alignment vertical="center"/>
      <protection locked="0"/>
    </xf>
    <xf numFmtId="0" fontId="8" fillId="0" borderId="1" xfId="0" applyFont="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xf>
    <xf numFmtId="176" fontId="8" fillId="4" borderId="3" xfId="1" applyNumberFormat="1" applyFont="1" applyFill="1" applyBorder="1" applyAlignment="1" applyProtection="1">
      <alignment horizontal="right" vertical="center"/>
    </xf>
    <xf numFmtId="176" fontId="8" fillId="4" borderId="4" xfId="1" applyNumberFormat="1" applyFont="1" applyFill="1" applyBorder="1" applyAlignment="1" applyProtection="1">
      <alignment horizontal="right" vertical="center"/>
    </xf>
    <xf numFmtId="0" fontId="8" fillId="3" borderId="1" xfId="0" applyFont="1" applyFill="1" applyBorder="1" applyAlignment="1" applyProtection="1">
      <alignment vertical="center" wrapText="1"/>
    </xf>
    <xf numFmtId="0" fontId="8" fillId="0" borderId="2"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6" fillId="6" borderId="13" xfId="0" applyFont="1" applyFill="1" applyBorder="1" applyAlignment="1" applyProtection="1">
      <alignment horizontal="center" vertical="center"/>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6" fillId="6" borderId="22" xfId="0" applyFont="1" applyFill="1" applyBorder="1" applyAlignment="1" applyProtection="1">
      <alignment horizontal="center" vertical="top" wrapText="1"/>
    </xf>
    <xf numFmtId="0" fontId="18" fillId="6" borderId="22" xfId="0" applyFont="1" applyFill="1" applyBorder="1" applyAlignment="1" applyProtection="1">
      <alignment horizontal="center" vertical="top" wrapText="1"/>
    </xf>
    <xf numFmtId="0" fontId="20" fillId="6" borderId="22" xfId="0" applyFont="1" applyFill="1" applyBorder="1" applyAlignment="1" applyProtection="1">
      <alignment vertical="center" wrapText="1"/>
    </xf>
    <xf numFmtId="0" fontId="5" fillId="7" borderId="0" xfId="0" applyFont="1" applyFill="1" applyAlignment="1">
      <alignment vertical="center"/>
    </xf>
    <xf numFmtId="0" fontId="5" fillId="7" borderId="0" xfId="0" applyFont="1" applyFill="1" applyAlignment="1" applyProtection="1">
      <alignment horizontal="left" vertical="center"/>
    </xf>
    <xf numFmtId="0" fontId="8" fillId="3" borderId="1" xfId="0" applyFont="1" applyFill="1" applyBorder="1" applyAlignment="1" applyProtection="1">
      <alignment horizontal="left" vertical="center" wrapText="1"/>
    </xf>
    <xf numFmtId="0" fontId="8" fillId="3" borderId="10" xfId="0" applyFont="1" applyFill="1" applyBorder="1" applyAlignment="1" applyProtection="1">
      <alignment vertical="center"/>
    </xf>
    <xf numFmtId="0" fontId="8" fillId="3" borderId="5" xfId="0" applyFont="1" applyFill="1" applyBorder="1" applyAlignment="1" applyProtection="1">
      <alignment vertical="center"/>
    </xf>
    <xf numFmtId="0" fontId="6" fillId="6" borderId="10"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xf>
    <xf numFmtId="0" fontId="6" fillId="6" borderId="37" xfId="0" applyFont="1" applyFill="1" applyBorder="1" applyAlignment="1" applyProtection="1">
      <alignment horizontal="center" vertical="center"/>
    </xf>
    <xf numFmtId="176" fontId="8" fillId="4" borderId="3" xfId="1" applyNumberFormat="1" applyFont="1" applyFill="1" applyBorder="1" applyAlignment="1" applyProtection="1">
      <alignment vertical="center"/>
    </xf>
    <xf numFmtId="176" fontId="8" fillId="4" borderId="4" xfId="1" applyNumberFormat="1" applyFont="1" applyFill="1" applyBorder="1" applyAlignment="1" applyProtection="1">
      <alignment vertical="center"/>
    </xf>
    <xf numFmtId="0" fontId="2" fillId="0" borderId="1"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8" fillId="3" borderId="1" xfId="0" applyFont="1" applyFill="1" applyBorder="1" applyAlignment="1">
      <alignment vertical="center" wrapText="1"/>
    </xf>
    <xf numFmtId="0" fontId="6" fillId="7" borderId="39" xfId="0" applyFont="1" applyFill="1" applyBorder="1" applyAlignment="1">
      <alignment horizontal="center" vertical="center"/>
    </xf>
    <xf numFmtId="0" fontId="6" fillId="7" borderId="38" xfId="0" applyFont="1" applyFill="1" applyBorder="1" applyAlignment="1">
      <alignment horizontal="center"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8" fillId="3" borderId="1" xfId="0" applyFont="1" applyFill="1" applyBorder="1" applyAlignment="1">
      <alignment horizontal="left" vertical="center" wrapText="1"/>
    </xf>
    <xf numFmtId="0" fontId="18" fillId="9" borderId="1" xfId="0" applyFont="1" applyFill="1" applyBorder="1" applyAlignment="1">
      <alignment horizontal="center" vertical="center" wrapText="1"/>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8" fillId="6" borderId="22" xfId="0" applyFont="1" applyFill="1" applyBorder="1" applyAlignment="1">
      <alignment horizontal="center" vertical="top" wrapText="1"/>
    </xf>
    <xf numFmtId="0" fontId="20" fillId="6" borderId="22" xfId="0" applyFont="1" applyFill="1" applyBorder="1" applyAlignment="1">
      <alignment vertical="center" wrapText="1"/>
    </xf>
    <xf numFmtId="0" fontId="5" fillId="7" borderId="0" xfId="0" applyFont="1" applyFill="1">
      <alignment vertical="center"/>
    </xf>
    <xf numFmtId="0" fontId="5" fillId="7" borderId="0" xfId="0" applyFont="1" applyFill="1" applyAlignment="1">
      <alignment horizontal="left" vertical="center"/>
    </xf>
    <xf numFmtId="0" fontId="8" fillId="3" borderId="10" xfId="0" applyFont="1" applyFill="1" applyBorder="1">
      <alignment vertical="center"/>
    </xf>
    <xf numFmtId="0" fontId="8" fillId="3" borderId="5" xfId="0" applyFont="1" applyFill="1" applyBorder="1">
      <alignment vertical="center"/>
    </xf>
    <xf numFmtId="0" fontId="6" fillId="7" borderId="14" xfId="0" applyFont="1" applyFill="1" applyBorder="1" applyAlignment="1">
      <alignment horizontal="center" vertical="center"/>
    </xf>
    <xf numFmtId="0" fontId="6" fillId="7" borderId="37" xfId="0" applyFont="1" applyFill="1" applyBorder="1" applyAlignment="1">
      <alignment horizontal="center" vertical="center"/>
    </xf>
    <xf numFmtId="0" fontId="6" fillId="6" borderId="1" xfId="0" applyFont="1" applyFill="1" applyBorder="1" applyAlignment="1">
      <alignment horizontal="center" vertical="center" wrapText="1"/>
    </xf>
    <xf numFmtId="0" fontId="10" fillId="3" borderId="10" xfId="0" applyFont="1" applyFill="1" applyBorder="1">
      <alignment vertical="center"/>
    </xf>
    <xf numFmtId="0" fontId="10" fillId="3" borderId="5" xfId="0" applyFont="1" applyFill="1" applyBorder="1">
      <alignment vertical="center"/>
    </xf>
    <xf numFmtId="0" fontId="18" fillId="9" borderId="10"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8" fillId="3" borderId="1" xfId="0" applyFont="1" applyFill="1" applyBorder="1" applyAlignment="1">
      <alignment horizontal="center" vertical="center" wrapText="1"/>
    </xf>
  </cellXfs>
  <cellStyles count="4">
    <cellStyle name="40% - アクセント 6 2" xfId="2" xr:uid="{00000000-0005-0000-0000-000000000000}"/>
    <cellStyle name="桁区切り" xfId="1" builtinId="6"/>
    <cellStyle name="桁区切り 2" xfId="3" xr:uid="{00000000-0005-0000-0000-000002000000}"/>
    <cellStyle name="標準"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5"/>
  <sheetViews>
    <sheetView showGridLines="0" tabSelected="1" view="pageBreakPreview" zoomScale="80" zoomScaleNormal="70" zoomScaleSheetLayoutView="80" zoomScalePageLayoutView="70" workbookViewId="0"/>
  </sheetViews>
  <sheetFormatPr defaultColWidth="9" defaultRowHeight="14" x14ac:dyDescent="0.2"/>
  <cols>
    <col min="1" max="1" width="2.6328125" style="82" customWidth="1"/>
    <col min="2" max="2" width="11.6328125" style="82" customWidth="1"/>
    <col min="3" max="3" width="12.36328125" style="82" customWidth="1"/>
    <col min="4" max="4" width="26.6328125" style="82" customWidth="1"/>
    <col min="5" max="6" width="10.6328125" style="82" customWidth="1"/>
    <col min="7" max="7" width="11.6328125" style="82" customWidth="1"/>
    <col min="8" max="8" width="11.453125" style="82" customWidth="1"/>
    <col min="9" max="9" width="60.6328125" style="82" customWidth="1"/>
    <col min="10" max="10" width="12.6328125" style="82" customWidth="1"/>
    <col min="11" max="11" width="11.453125" style="82" customWidth="1"/>
    <col min="12" max="16384" width="9" style="82"/>
  </cols>
  <sheetData>
    <row r="1" spans="1:11" ht="18" customHeight="1" x14ac:dyDescent="0.2">
      <c r="K1" s="83" t="s">
        <v>98</v>
      </c>
    </row>
    <row r="2" spans="1:11" ht="18" customHeight="1" x14ac:dyDescent="0.2">
      <c r="K2" s="83" t="s">
        <v>221</v>
      </c>
    </row>
    <row r="3" spans="1:11" ht="27.75" customHeight="1" x14ac:dyDescent="0.2">
      <c r="A3" s="84" t="s">
        <v>160</v>
      </c>
      <c r="B3" s="85"/>
      <c r="C3" s="85"/>
      <c r="D3" s="85"/>
      <c r="E3" s="85"/>
      <c r="F3" s="85"/>
      <c r="G3" s="85"/>
      <c r="H3" s="85"/>
      <c r="I3" s="85"/>
      <c r="J3" s="85"/>
      <c r="K3" s="86"/>
    </row>
    <row r="4" spans="1:11" ht="14.25" customHeight="1" x14ac:dyDescent="0.2"/>
    <row r="5" spans="1:11" ht="18.75" customHeight="1" x14ac:dyDescent="0.2">
      <c r="A5" s="87" t="s">
        <v>100</v>
      </c>
      <c r="B5" s="87"/>
    </row>
    <row r="6" spans="1:11" ht="18.75" customHeight="1" x14ac:dyDescent="0.2">
      <c r="A6" s="87"/>
      <c r="B6" s="88" t="s">
        <v>0</v>
      </c>
      <c r="C6" s="88" t="s">
        <v>1</v>
      </c>
      <c r="D6" s="88" t="s">
        <v>2</v>
      </c>
      <c r="E6" s="88" t="s">
        <v>3</v>
      </c>
      <c r="F6" s="88" t="s">
        <v>4</v>
      </c>
      <c r="G6" s="88" t="s">
        <v>5</v>
      </c>
      <c r="H6" s="88" t="s">
        <v>6</v>
      </c>
      <c r="I6" s="88" t="s">
        <v>7</v>
      </c>
      <c r="J6" s="88" t="s">
        <v>8</v>
      </c>
      <c r="K6" s="88" t="s">
        <v>9</v>
      </c>
    </row>
    <row r="7" spans="1:11" s="89" customFormat="1" ht="39" customHeight="1" x14ac:dyDescent="0.2">
      <c r="B7" s="88" t="s">
        <v>10</v>
      </c>
      <c r="C7" s="88" t="s">
        <v>11</v>
      </c>
      <c r="D7" s="88" t="s">
        <v>12</v>
      </c>
      <c r="E7" s="88" t="s">
        <v>13</v>
      </c>
      <c r="F7" s="88" t="s">
        <v>14</v>
      </c>
      <c r="G7" s="88" t="s">
        <v>15</v>
      </c>
      <c r="H7" s="88" t="s">
        <v>16</v>
      </c>
      <c r="I7" s="88" t="s">
        <v>17</v>
      </c>
      <c r="J7" s="88" t="s">
        <v>18</v>
      </c>
      <c r="K7" s="88" t="s">
        <v>19</v>
      </c>
    </row>
    <row r="8" spans="1:11" ht="190.5" customHeight="1" x14ac:dyDescent="0.2">
      <c r="B8" s="132" t="s">
        <v>20</v>
      </c>
      <c r="C8" s="90" t="s">
        <v>21</v>
      </c>
      <c r="D8" s="90" t="s">
        <v>58</v>
      </c>
      <c r="E8" s="91" t="s">
        <v>57</v>
      </c>
      <c r="F8" s="92" t="s">
        <v>22</v>
      </c>
      <c r="G8" s="3" t="s">
        <v>39</v>
      </c>
      <c r="H8" s="3" t="s">
        <v>40</v>
      </c>
      <c r="I8" s="38" t="s">
        <v>206</v>
      </c>
      <c r="J8" s="4" t="s">
        <v>41</v>
      </c>
      <c r="K8" s="4" t="s">
        <v>99</v>
      </c>
    </row>
    <row r="9" spans="1:11" ht="240" customHeight="1" x14ac:dyDescent="0.2">
      <c r="B9" s="132" t="s">
        <v>89</v>
      </c>
      <c r="C9" s="90" t="s">
        <v>95</v>
      </c>
      <c r="D9" s="90" t="s">
        <v>101</v>
      </c>
      <c r="E9" s="133">
        <v>2791.5</v>
      </c>
      <c r="F9" s="134" t="s">
        <v>80</v>
      </c>
      <c r="G9" s="3" t="s">
        <v>78</v>
      </c>
      <c r="H9" s="3" t="s">
        <v>79</v>
      </c>
      <c r="I9" s="4" t="s">
        <v>205</v>
      </c>
      <c r="J9" s="4" t="s">
        <v>33</v>
      </c>
      <c r="K9" s="4"/>
    </row>
    <row r="10" spans="1:11" ht="130.5" customHeight="1" x14ac:dyDescent="0.2">
      <c r="B10" s="132" t="s">
        <v>81</v>
      </c>
      <c r="C10" s="135" t="s">
        <v>102</v>
      </c>
      <c r="D10" s="90" t="s">
        <v>103</v>
      </c>
      <c r="E10" s="78">
        <v>0</v>
      </c>
      <c r="F10" s="134" t="s">
        <v>83</v>
      </c>
      <c r="G10" s="3" t="s">
        <v>84</v>
      </c>
      <c r="H10" s="3" t="s">
        <v>85</v>
      </c>
      <c r="I10" s="38" t="s">
        <v>94</v>
      </c>
      <c r="J10" s="4" t="s">
        <v>86</v>
      </c>
      <c r="K10" s="137"/>
    </row>
    <row r="11" spans="1:11" ht="64.5" customHeight="1" x14ac:dyDescent="0.2">
      <c r="A11" s="93"/>
      <c r="B11" s="132" t="s">
        <v>82</v>
      </c>
      <c r="C11" s="90" t="s">
        <v>104</v>
      </c>
      <c r="D11" s="90" t="s">
        <v>105</v>
      </c>
      <c r="E11" s="78">
        <v>0</v>
      </c>
      <c r="F11" s="90" t="s">
        <v>96</v>
      </c>
      <c r="G11" s="3" t="s">
        <v>42</v>
      </c>
      <c r="H11" s="3" t="s">
        <v>43</v>
      </c>
      <c r="I11" s="4" t="s">
        <v>44</v>
      </c>
      <c r="J11" s="4" t="s">
        <v>45</v>
      </c>
      <c r="K11" s="4"/>
    </row>
    <row r="12" spans="1:11" ht="130.5" customHeight="1" x14ac:dyDescent="0.2">
      <c r="A12" s="93"/>
      <c r="B12" s="132" t="s">
        <v>90</v>
      </c>
      <c r="C12" s="90" t="s">
        <v>93</v>
      </c>
      <c r="D12" s="90" t="s">
        <v>106</v>
      </c>
      <c r="E12" s="78">
        <v>0</v>
      </c>
      <c r="F12" s="92" t="s">
        <v>32</v>
      </c>
      <c r="G12" s="3" t="s">
        <v>34</v>
      </c>
      <c r="H12" s="3" t="s">
        <v>35</v>
      </c>
      <c r="I12" s="38" t="s">
        <v>107</v>
      </c>
      <c r="J12" s="4" t="s">
        <v>33</v>
      </c>
      <c r="K12" s="3"/>
    </row>
    <row r="13" spans="1:11" ht="8.25" customHeight="1" x14ac:dyDescent="0.2">
      <c r="A13" s="93"/>
    </row>
    <row r="14" spans="1:11" ht="20.149999999999999" customHeight="1" x14ac:dyDescent="0.2">
      <c r="A14" s="87" t="s">
        <v>108</v>
      </c>
    </row>
    <row r="15" spans="1:11" ht="20.149999999999999" customHeight="1" x14ac:dyDescent="0.2">
      <c r="A15" s="93"/>
      <c r="B15" s="88" t="s">
        <v>64</v>
      </c>
      <c r="C15" s="253" t="s">
        <v>65</v>
      </c>
      <c r="D15" s="253"/>
      <c r="E15" s="88" t="s">
        <v>66</v>
      </c>
      <c r="F15" s="88" t="s">
        <v>67</v>
      </c>
      <c r="G15" s="253" t="s">
        <v>68</v>
      </c>
      <c r="H15" s="253"/>
      <c r="I15" s="253"/>
      <c r="J15" s="253" t="s">
        <v>69</v>
      </c>
      <c r="K15" s="253"/>
    </row>
    <row r="16" spans="1:11" ht="39" customHeight="1" x14ac:dyDescent="0.2">
      <c r="A16" s="93"/>
      <c r="B16" s="88" t="s">
        <v>70</v>
      </c>
      <c r="C16" s="253" t="s">
        <v>71</v>
      </c>
      <c r="D16" s="253"/>
      <c r="E16" s="88" t="s">
        <v>72</v>
      </c>
      <c r="F16" s="88" t="s">
        <v>59</v>
      </c>
      <c r="G16" s="253" t="s">
        <v>73</v>
      </c>
      <c r="H16" s="253"/>
      <c r="I16" s="253"/>
      <c r="J16" s="253" t="s">
        <v>74</v>
      </c>
      <c r="K16" s="253"/>
    </row>
    <row r="17" spans="1:11" ht="68.25" customHeight="1" x14ac:dyDescent="0.2">
      <c r="A17" s="93"/>
      <c r="B17" s="92" t="s">
        <v>109</v>
      </c>
      <c r="C17" s="256" t="s">
        <v>110</v>
      </c>
      <c r="D17" s="256"/>
      <c r="E17" s="80">
        <v>5.57E-2</v>
      </c>
      <c r="F17" s="90" t="s">
        <v>111</v>
      </c>
      <c r="G17" s="258" t="s">
        <v>207</v>
      </c>
      <c r="H17" s="258"/>
      <c r="I17" s="258"/>
      <c r="J17" s="252"/>
      <c r="K17" s="252"/>
    </row>
    <row r="18" spans="1:11" ht="64.5" customHeight="1" x14ac:dyDescent="0.2">
      <c r="A18" s="93"/>
      <c r="B18" s="92" t="s">
        <v>109</v>
      </c>
      <c r="C18" s="256" t="s">
        <v>112</v>
      </c>
      <c r="D18" s="256"/>
      <c r="E18" s="81">
        <f>IF(ISERROR(3.6*(100/E23)*E25),0,3.6*(100/E23)*E25)</f>
        <v>0</v>
      </c>
      <c r="F18" s="90" t="s">
        <v>111</v>
      </c>
      <c r="G18" s="258" t="s">
        <v>162</v>
      </c>
      <c r="H18" s="258"/>
      <c r="I18" s="258"/>
      <c r="J18" s="258" t="s">
        <v>76</v>
      </c>
      <c r="K18" s="258"/>
    </row>
    <row r="19" spans="1:11" ht="64.5" customHeight="1" x14ac:dyDescent="0.2">
      <c r="A19" s="93"/>
      <c r="B19" s="92" t="s">
        <v>109</v>
      </c>
      <c r="C19" s="256" t="s">
        <v>113</v>
      </c>
      <c r="D19" s="256"/>
      <c r="E19" s="81">
        <f>IF(ISERROR(E11*E24*E25/E12),0,E11*E24*E25/E12)</f>
        <v>0</v>
      </c>
      <c r="F19" s="90" t="s">
        <v>111</v>
      </c>
      <c r="G19" s="258" t="s">
        <v>75</v>
      </c>
      <c r="H19" s="258"/>
      <c r="I19" s="258"/>
      <c r="J19" s="258" t="s">
        <v>76</v>
      </c>
      <c r="K19" s="258"/>
    </row>
    <row r="20" spans="1:11" ht="178.5" customHeight="1" x14ac:dyDescent="0.2">
      <c r="A20" s="93"/>
      <c r="B20" s="92" t="s">
        <v>109</v>
      </c>
      <c r="C20" s="256" t="s">
        <v>114</v>
      </c>
      <c r="D20" s="256"/>
      <c r="E20" s="79">
        <v>0.46</v>
      </c>
      <c r="F20" s="90" t="s">
        <v>111</v>
      </c>
      <c r="G20" s="259" t="s">
        <v>213</v>
      </c>
      <c r="H20" s="259"/>
      <c r="I20" s="259"/>
      <c r="J20" s="258"/>
      <c r="K20" s="258"/>
    </row>
    <row r="21" spans="1:11" ht="35.25" customHeight="1" x14ac:dyDescent="0.2">
      <c r="A21" s="93"/>
      <c r="B21" s="92" t="s">
        <v>115</v>
      </c>
      <c r="C21" s="256" t="s">
        <v>166</v>
      </c>
      <c r="D21" s="256"/>
      <c r="E21" s="150">
        <v>8.0399999999999991</v>
      </c>
      <c r="F21" s="94" t="s">
        <v>23</v>
      </c>
      <c r="G21" s="259" t="s">
        <v>24</v>
      </c>
      <c r="H21" s="259"/>
      <c r="I21" s="259"/>
      <c r="J21" s="258"/>
      <c r="K21" s="258"/>
    </row>
    <row r="22" spans="1:11" ht="36" customHeight="1" x14ac:dyDescent="0.2">
      <c r="A22" s="93"/>
      <c r="B22" s="92" t="s">
        <v>116</v>
      </c>
      <c r="C22" s="256" t="s">
        <v>167</v>
      </c>
      <c r="D22" s="256"/>
      <c r="E22" s="152">
        <v>10.67</v>
      </c>
      <c r="F22" s="94" t="s">
        <v>23</v>
      </c>
      <c r="G22" s="259" t="s">
        <v>208</v>
      </c>
      <c r="H22" s="259"/>
      <c r="I22" s="259"/>
      <c r="J22" s="258"/>
      <c r="K22" s="258"/>
    </row>
    <row r="23" spans="1:11" ht="21" customHeight="1" x14ac:dyDescent="0.2">
      <c r="A23" s="93"/>
      <c r="B23" s="92" t="s">
        <v>117</v>
      </c>
      <c r="C23" s="256" t="s">
        <v>46</v>
      </c>
      <c r="D23" s="256"/>
      <c r="E23" s="151">
        <v>0</v>
      </c>
      <c r="F23" s="94" t="s">
        <v>47</v>
      </c>
      <c r="G23" s="259" t="s">
        <v>209</v>
      </c>
      <c r="H23" s="259"/>
      <c r="I23" s="259"/>
      <c r="J23" s="252"/>
      <c r="K23" s="252"/>
    </row>
    <row r="24" spans="1:11" ht="92.25" customHeight="1" x14ac:dyDescent="0.2">
      <c r="A24" s="93"/>
      <c r="B24" s="92" t="s">
        <v>118</v>
      </c>
      <c r="C24" s="256" t="s">
        <v>48</v>
      </c>
      <c r="D24" s="256"/>
      <c r="E24" s="152">
        <v>0</v>
      </c>
      <c r="F24" s="94" t="s">
        <v>97</v>
      </c>
      <c r="G24" s="259" t="s">
        <v>210</v>
      </c>
      <c r="H24" s="259"/>
      <c r="I24" s="259"/>
      <c r="J24" s="252"/>
      <c r="K24" s="252"/>
    </row>
    <row r="25" spans="1:11" ht="92.25" customHeight="1" x14ac:dyDescent="0.2">
      <c r="A25" s="93"/>
      <c r="B25" s="92" t="s">
        <v>119</v>
      </c>
      <c r="C25" s="256" t="s">
        <v>120</v>
      </c>
      <c r="D25" s="256"/>
      <c r="E25" s="152">
        <v>0</v>
      </c>
      <c r="F25" s="94" t="s">
        <v>121</v>
      </c>
      <c r="G25" s="259" t="s">
        <v>211</v>
      </c>
      <c r="H25" s="259"/>
      <c r="I25" s="259"/>
      <c r="J25" s="252"/>
      <c r="K25" s="252"/>
    </row>
    <row r="26" spans="1:11" ht="20.25" customHeight="1" x14ac:dyDescent="0.2">
      <c r="A26" s="93"/>
      <c r="B26" s="92" t="s">
        <v>122</v>
      </c>
      <c r="C26" s="256" t="s">
        <v>87</v>
      </c>
      <c r="D26" s="256"/>
      <c r="E26" s="153">
        <v>0</v>
      </c>
      <c r="F26" s="138" t="s">
        <v>88</v>
      </c>
      <c r="G26" s="257" t="s">
        <v>212</v>
      </c>
      <c r="H26" s="257"/>
      <c r="I26" s="257"/>
      <c r="J26" s="252"/>
      <c r="K26" s="252"/>
    </row>
    <row r="27" spans="1:11" ht="6.75" customHeight="1" x14ac:dyDescent="0.2">
      <c r="A27" s="93"/>
    </row>
    <row r="28" spans="1:11" ht="18.75" customHeight="1" x14ac:dyDescent="0.2">
      <c r="A28" s="95" t="s">
        <v>123</v>
      </c>
      <c r="B28" s="95"/>
    </row>
    <row r="29" spans="1:11" ht="17.5" thickBot="1" x14ac:dyDescent="0.25">
      <c r="B29" s="260" t="s">
        <v>124</v>
      </c>
      <c r="C29" s="260"/>
      <c r="D29" s="96" t="s">
        <v>59</v>
      </c>
    </row>
    <row r="30" spans="1:11" ht="16.5" thickBot="1" x14ac:dyDescent="0.25">
      <c r="B30" s="254">
        <f>ROUNDDOWN('AM002_MPS(calc_process)'!G6,0)</f>
        <v>7</v>
      </c>
      <c r="C30" s="255"/>
      <c r="D30" s="97" t="s">
        <v>125</v>
      </c>
    </row>
    <row r="31" spans="1:11" ht="20.149999999999999" customHeight="1" x14ac:dyDescent="0.2">
      <c r="B31" s="98"/>
      <c r="C31" s="98"/>
      <c r="F31" s="99"/>
      <c r="G31" s="99"/>
    </row>
    <row r="32" spans="1:11" ht="18.75" customHeight="1" x14ac:dyDescent="0.2">
      <c r="A32" s="87" t="s">
        <v>25</v>
      </c>
    </row>
    <row r="33" spans="2:10" ht="18" customHeight="1" x14ac:dyDescent="0.2">
      <c r="B33" s="100" t="s">
        <v>26</v>
      </c>
      <c r="C33" s="261" t="s">
        <v>27</v>
      </c>
      <c r="D33" s="262"/>
      <c r="E33" s="262"/>
      <c r="F33" s="262"/>
      <c r="G33" s="262"/>
      <c r="H33" s="262"/>
      <c r="I33" s="262"/>
      <c r="J33" s="263"/>
    </row>
    <row r="34" spans="2:10" ht="18" customHeight="1" x14ac:dyDescent="0.2">
      <c r="B34" s="100" t="s">
        <v>28</v>
      </c>
      <c r="C34" s="261" t="s">
        <v>37</v>
      </c>
      <c r="D34" s="262"/>
      <c r="E34" s="262"/>
      <c r="F34" s="262"/>
      <c r="G34" s="262"/>
      <c r="H34" s="262"/>
      <c r="I34" s="262"/>
      <c r="J34" s="263"/>
    </row>
    <row r="35" spans="2:10" ht="18" customHeight="1" x14ac:dyDescent="0.2">
      <c r="B35" s="100" t="s">
        <v>29</v>
      </c>
      <c r="C35" s="261" t="s">
        <v>38</v>
      </c>
      <c r="D35" s="262"/>
      <c r="E35" s="262"/>
      <c r="F35" s="262"/>
      <c r="G35" s="262"/>
      <c r="H35" s="262"/>
      <c r="I35" s="262"/>
      <c r="J35" s="263"/>
    </row>
  </sheetData>
  <sheetProtection algorithmName="SHA-512" hashValue="6q9LeEEOTpYchv8pAbGryWiAJ/Kzz2zmhOjhVzBCNaVFJ4X6jsPinCFmtK0B7aQCZqOxnioimQHlwfZGaUt6QA==" saltValue="R9fMJUPX3aT6RCw9pxBmKQ==" spinCount="100000" sheet="1" objects="1" scenarios="1" formatCells="0" formatRows="0"/>
  <mergeCells count="41">
    <mergeCell ref="C33:J33"/>
    <mergeCell ref="C34:J34"/>
    <mergeCell ref="C35:J35"/>
    <mergeCell ref="J26:K26"/>
    <mergeCell ref="J18:K18"/>
    <mergeCell ref="J19:K19"/>
    <mergeCell ref="C23:D23"/>
    <mergeCell ref="G23:I23"/>
    <mergeCell ref="J23:K23"/>
    <mergeCell ref="C20:D20"/>
    <mergeCell ref="G20:I20"/>
    <mergeCell ref="J20:K20"/>
    <mergeCell ref="J24:K24"/>
    <mergeCell ref="J25:K25"/>
    <mergeCell ref="G21:I21"/>
    <mergeCell ref="J21:K21"/>
    <mergeCell ref="J22:K22"/>
    <mergeCell ref="C18:D18"/>
    <mergeCell ref="G18:I18"/>
    <mergeCell ref="C19:D19"/>
    <mergeCell ref="G19:I19"/>
    <mergeCell ref="B30:C30"/>
    <mergeCell ref="C26:D26"/>
    <mergeCell ref="G26:I26"/>
    <mergeCell ref="C21:D21"/>
    <mergeCell ref="C17:D17"/>
    <mergeCell ref="G17:I17"/>
    <mergeCell ref="C24:D24"/>
    <mergeCell ref="G24:I24"/>
    <mergeCell ref="C25:D25"/>
    <mergeCell ref="G25:I25"/>
    <mergeCell ref="B29:C29"/>
    <mergeCell ref="C22:D22"/>
    <mergeCell ref="G22:I22"/>
    <mergeCell ref="J17:K17"/>
    <mergeCell ref="C15:D15"/>
    <mergeCell ref="G15:I15"/>
    <mergeCell ref="J15:K15"/>
    <mergeCell ref="C16:D16"/>
    <mergeCell ref="G16:I16"/>
    <mergeCell ref="J16:K16"/>
  </mergeCells>
  <phoneticPr fontId="4"/>
  <pageMargins left="0.70866141732283472" right="0.70866141732283472" top="0.74803149606299213" bottom="0.74803149606299213" header="0.31496062992125984" footer="0.31496062992125984"/>
  <pageSetup paperSize="9" scale="72" fitToHeight="3" orientation="landscape" r:id="rId1"/>
  <rowBreaks count="1" manualBreakCount="1">
    <brk id="13" max="10" man="1"/>
  </rowBreaks>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000-000000000000}">
          <x14:formula1>
            <xm:f>'AM002_MPS(calc_process)'!$F$17:$F$18</xm:f>
          </x14:formula1>
          <xm:sqref>E21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C4017-DE82-4411-8020-C3E6D777EC82}">
  <sheetPr>
    <tabColor theme="3" tint="0.39997558519241921"/>
  </sheetPr>
  <dimension ref="A1:K20"/>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6"/>
    <col min="10" max="16384" width="9" style="1"/>
  </cols>
  <sheetData>
    <row r="1" spans="1:11" ht="18" customHeight="1" x14ac:dyDescent="0.2">
      <c r="I1" s="17" t="str">
        <f>'AM003_MPS(input)'!K1</f>
        <v>Monitoring Spreadsheet: JCM_CR_AM003_ver01.0</v>
      </c>
    </row>
    <row r="2" spans="1:11" ht="18" customHeight="1" x14ac:dyDescent="0.2">
      <c r="I2" s="17" t="str">
        <f>'AM003_MPS(input)'!K2</f>
        <v>Reference Number: CR002</v>
      </c>
    </row>
    <row r="3" spans="1:11" ht="28" customHeight="1" x14ac:dyDescent="0.2">
      <c r="A3" s="293" t="s">
        <v>161</v>
      </c>
      <c r="B3" s="293"/>
      <c r="C3" s="293"/>
      <c r="D3" s="293"/>
      <c r="E3" s="293"/>
      <c r="F3" s="293"/>
      <c r="G3" s="293"/>
      <c r="H3" s="293"/>
      <c r="I3" s="293"/>
    </row>
    <row r="4" spans="1:11" ht="11.25" customHeight="1" x14ac:dyDescent="0.2"/>
    <row r="5" spans="1:11" ht="19" customHeight="1" thickBot="1" x14ac:dyDescent="0.25">
      <c r="A5" s="39" t="s">
        <v>60</v>
      </c>
      <c r="B5" s="40"/>
      <c r="C5" s="40"/>
      <c r="D5" s="40"/>
      <c r="E5" s="41"/>
      <c r="F5" s="42" t="s">
        <v>61</v>
      </c>
      <c r="G5" s="42" t="s">
        <v>62</v>
      </c>
      <c r="H5" s="42" t="s">
        <v>14</v>
      </c>
      <c r="I5" s="43" t="s">
        <v>30</v>
      </c>
    </row>
    <row r="6" spans="1:11" ht="19" customHeight="1" thickBot="1" x14ac:dyDescent="0.25">
      <c r="A6" s="44"/>
      <c r="B6" s="21" t="s">
        <v>149</v>
      </c>
      <c r="C6" s="21"/>
      <c r="D6" s="22"/>
      <c r="E6" s="23"/>
      <c r="F6" s="7"/>
      <c r="G6" s="73">
        <f>G10-G13</f>
        <v>19.56071518714316</v>
      </c>
      <c r="H6" s="8" t="s">
        <v>125</v>
      </c>
      <c r="I6" s="48" t="s">
        <v>151</v>
      </c>
    </row>
    <row r="7" spans="1:11" ht="18.75" customHeight="1" x14ac:dyDescent="0.2">
      <c r="A7" s="242" t="s">
        <v>165</v>
      </c>
      <c r="B7" s="29"/>
      <c r="C7" s="29"/>
      <c r="D7" s="29"/>
      <c r="E7" s="30"/>
      <c r="F7" s="30"/>
      <c r="G7" s="30"/>
      <c r="H7" s="30"/>
      <c r="I7" s="46"/>
      <c r="J7" s="65"/>
      <c r="K7" s="65"/>
    </row>
    <row r="8" spans="1:11" ht="18.75" customHeight="1" x14ac:dyDescent="0.2">
      <c r="A8" s="47"/>
      <c r="B8" s="241"/>
      <c r="C8" s="68"/>
      <c r="D8" s="68"/>
      <c r="E8" s="69"/>
      <c r="F8" s="240"/>
      <c r="G8" s="239"/>
      <c r="H8" s="239"/>
      <c r="I8" s="238"/>
    </row>
    <row r="9" spans="1:11" ht="19" customHeight="1" thickBot="1" x14ac:dyDescent="0.25">
      <c r="A9" s="235" t="s">
        <v>163</v>
      </c>
      <c r="B9" s="29"/>
      <c r="C9" s="29"/>
      <c r="D9" s="29"/>
      <c r="E9" s="30"/>
      <c r="F9" s="30"/>
      <c r="G9" s="30"/>
      <c r="H9" s="30"/>
      <c r="I9" s="46"/>
    </row>
    <row r="10" spans="1:11" ht="19" customHeight="1" thickBot="1" x14ac:dyDescent="0.25">
      <c r="A10" s="47"/>
      <c r="B10" s="24" t="s">
        <v>152</v>
      </c>
      <c r="C10" s="237"/>
      <c r="D10" s="26"/>
      <c r="E10" s="26"/>
      <c r="F10" s="9"/>
      <c r="G10" s="75">
        <f>G11</f>
        <v>340.7196511871432</v>
      </c>
      <c r="H10" s="8" t="s">
        <v>125</v>
      </c>
      <c r="I10" s="48" t="s">
        <v>153</v>
      </c>
    </row>
    <row r="11" spans="1:11" ht="19" customHeight="1" x14ac:dyDescent="0.2">
      <c r="A11" s="47"/>
      <c r="B11" s="24"/>
      <c r="C11" s="18" t="s">
        <v>152</v>
      </c>
      <c r="D11" s="19"/>
      <c r="E11" s="20"/>
      <c r="F11" s="10" t="s">
        <v>31</v>
      </c>
      <c r="G11" s="236">
        <f>'AM003_MPS(input_separate)'!T27</f>
        <v>340.7196511871432</v>
      </c>
      <c r="H11" s="8" t="s">
        <v>125</v>
      </c>
      <c r="I11" s="48" t="s">
        <v>153</v>
      </c>
    </row>
    <row r="12" spans="1:11" ht="19" customHeight="1" thickBot="1" x14ac:dyDescent="0.25">
      <c r="A12" s="235" t="s">
        <v>164</v>
      </c>
      <c r="B12" s="31"/>
      <c r="C12" s="31"/>
      <c r="D12" s="31"/>
      <c r="E12" s="32"/>
      <c r="F12" s="30"/>
      <c r="G12" s="30"/>
      <c r="H12" s="30"/>
      <c r="I12" s="46"/>
    </row>
    <row r="13" spans="1:11" ht="19" customHeight="1" thickBot="1" x14ac:dyDescent="0.25">
      <c r="A13" s="47"/>
      <c r="B13" s="234" t="s">
        <v>154</v>
      </c>
      <c r="C13" s="234"/>
      <c r="D13" s="234"/>
      <c r="E13" s="26"/>
      <c r="F13" s="11"/>
      <c r="G13" s="75">
        <f>G14</f>
        <v>321.15893600000004</v>
      </c>
      <c r="H13" s="12" t="s">
        <v>155</v>
      </c>
      <c r="I13" s="49" t="s">
        <v>156</v>
      </c>
    </row>
    <row r="14" spans="1:11" ht="19" customHeight="1" x14ac:dyDescent="0.2">
      <c r="A14" s="50"/>
      <c r="B14" s="51"/>
      <c r="C14" s="52" t="s">
        <v>157</v>
      </c>
      <c r="D14" s="57"/>
      <c r="E14" s="58"/>
      <c r="F14" s="53" t="s">
        <v>31</v>
      </c>
      <c r="G14" s="233">
        <f>'AM003_MPS(input_separate)'!U27</f>
        <v>321.15893600000004</v>
      </c>
      <c r="H14" s="54" t="s">
        <v>155</v>
      </c>
      <c r="I14" s="55" t="s">
        <v>156</v>
      </c>
    </row>
    <row r="15" spans="1:11" x14ac:dyDescent="0.2">
      <c r="F15" s="232"/>
      <c r="G15" s="162"/>
      <c r="H15" s="162"/>
    </row>
    <row r="16" spans="1:11" ht="21.75" customHeight="1" x14ac:dyDescent="0.2">
      <c r="E16" s="1" t="s">
        <v>294</v>
      </c>
    </row>
    <row r="17" spans="1:8" s="6" customFormat="1" ht="33" customHeight="1" x14ac:dyDescent="0.2">
      <c r="A17" s="1"/>
      <c r="B17" s="1"/>
      <c r="C17" s="1"/>
      <c r="D17" s="1"/>
      <c r="E17" s="231" t="s">
        <v>293</v>
      </c>
      <c r="F17" s="230">
        <v>0.92</v>
      </c>
      <c r="G17" s="1"/>
      <c r="H17" s="1"/>
    </row>
    <row r="18" spans="1:8" s="6" customFormat="1" x14ac:dyDescent="0.2">
      <c r="A18" s="1"/>
      <c r="B18" s="1"/>
      <c r="C18" s="1"/>
      <c r="D18" s="1"/>
      <c r="E18" s="162"/>
      <c r="F18" s="162"/>
      <c r="G18" s="1"/>
      <c r="H18" s="1"/>
    </row>
    <row r="19" spans="1:8" ht="21" customHeight="1" x14ac:dyDescent="0.2">
      <c r="E19" s="228" t="s">
        <v>292</v>
      </c>
      <c r="F19" s="229">
        <v>4.1859999999999999</v>
      </c>
    </row>
    <row r="20" spans="1:8" ht="21" customHeight="1" x14ac:dyDescent="0.2">
      <c r="E20" s="228" t="s">
        <v>291</v>
      </c>
      <c r="F20" s="227">
        <v>0.99822</v>
      </c>
    </row>
  </sheetData>
  <sheetProtection password="C30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B1057-6090-4D40-88E0-9831D24A7AE7}">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customWidth="1"/>
    <col min="2" max="2" width="36.36328125" customWidth="1"/>
    <col min="3" max="3" width="49.08984375" customWidth="1"/>
  </cols>
  <sheetData>
    <row r="1" spans="1:3" ht="18" customHeight="1" x14ac:dyDescent="0.2">
      <c r="C1" s="245" t="str">
        <f>'AM003_MPS(input)'!K1</f>
        <v>Monitoring Spreadsheet: JCM_CR_AM003_ver01.0</v>
      </c>
    </row>
    <row r="2" spans="1:3" ht="18" customHeight="1" x14ac:dyDescent="0.2">
      <c r="C2" s="245" t="str">
        <f>'AM003_MPS(input)'!K2</f>
        <v>Reference Number: CR002</v>
      </c>
    </row>
    <row r="3" spans="1:3" ht="24.75" customHeight="1" x14ac:dyDescent="0.2">
      <c r="A3" s="294" t="s">
        <v>179</v>
      </c>
      <c r="B3" s="294"/>
      <c r="C3" s="294"/>
    </row>
    <row r="5" spans="1:3" ht="21" customHeight="1" x14ac:dyDescent="0.2">
      <c r="B5" s="244" t="s">
        <v>180</v>
      </c>
      <c r="C5" s="244" t="s">
        <v>181</v>
      </c>
    </row>
    <row r="6" spans="1:3" ht="54.75" customHeight="1" x14ac:dyDescent="0.2">
      <c r="B6" s="243" t="s">
        <v>214</v>
      </c>
      <c r="C6" s="243" t="s">
        <v>220</v>
      </c>
    </row>
    <row r="7" spans="1:3" ht="54.75" customHeight="1" x14ac:dyDescent="0.2">
      <c r="B7" s="243" t="s">
        <v>215</v>
      </c>
      <c r="C7" s="243" t="s">
        <v>216</v>
      </c>
    </row>
    <row r="8" spans="1:3" ht="54.75" customHeight="1" x14ac:dyDescent="0.2">
      <c r="B8" s="243" t="s">
        <v>217</v>
      </c>
      <c r="C8" s="243" t="s">
        <v>218</v>
      </c>
    </row>
    <row r="9" spans="1:3" ht="54.75" customHeight="1" x14ac:dyDescent="0.2">
      <c r="B9" s="243" t="s">
        <v>219</v>
      </c>
      <c r="C9" s="243" t="s">
        <v>31</v>
      </c>
    </row>
    <row r="10" spans="1:3" ht="54.75" customHeight="1" x14ac:dyDescent="0.2">
      <c r="B10" s="243" t="s">
        <v>219</v>
      </c>
      <c r="C10" s="243" t="s">
        <v>31</v>
      </c>
    </row>
    <row r="11" spans="1:3" ht="54.75" customHeight="1" x14ac:dyDescent="0.2">
      <c r="B11" s="243" t="s">
        <v>219</v>
      </c>
      <c r="C11" s="243" t="s">
        <v>31</v>
      </c>
    </row>
    <row r="12" spans="1:3" ht="54.75" customHeight="1" x14ac:dyDescent="0.2">
      <c r="B12" s="243" t="s">
        <v>219</v>
      </c>
      <c r="C12" s="243" t="s">
        <v>31</v>
      </c>
    </row>
  </sheetData>
  <sheetProtection password="C30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99D33-40A2-4F70-A817-138F9E79D901}">
  <sheetPr>
    <tabColor theme="5" tint="0.39997558519241921"/>
    <pageSetUpPr fitToPage="1"/>
  </sheetPr>
  <dimension ref="A1:L47"/>
  <sheetViews>
    <sheetView view="pageBreakPreview" zoomScale="80" zoomScaleNormal="60" zoomScaleSheetLayoutView="80" zoomScalePageLayoutView="60" workbookViewId="0"/>
  </sheetViews>
  <sheetFormatPr defaultColWidth="9" defaultRowHeight="14" x14ac:dyDescent="0.2"/>
  <cols>
    <col min="1" max="1" width="2.6328125" style="1" customWidth="1"/>
    <col min="2" max="3" width="11.6328125" style="1" customWidth="1"/>
    <col min="4" max="4" width="12.36328125" style="1" customWidth="1"/>
    <col min="5" max="5" width="26.6328125" style="1" customWidth="1"/>
    <col min="6" max="7" width="10.6328125" style="1" customWidth="1"/>
    <col min="8" max="8" width="11.6328125" style="1" customWidth="1"/>
    <col min="9" max="9" width="11.453125" style="1" customWidth="1"/>
    <col min="10" max="10" width="60.6328125" style="155" customWidth="1"/>
    <col min="11" max="11" width="12.6328125" style="1" customWidth="1"/>
    <col min="12" max="12" width="11.453125" style="1" customWidth="1"/>
    <col min="13" max="16384" width="9" style="1"/>
  </cols>
  <sheetData>
    <row r="1" spans="1:12" ht="18" customHeight="1" x14ac:dyDescent="0.2">
      <c r="L1" s="17" t="str">
        <f>'AM003_MPS(input)'!K1</f>
        <v>Monitoring Spreadsheet: JCM_CR_AM003_ver01.0</v>
      </c>
    </row>
    <row r="2" spans="1:12" ht="18" customHeight="1" x14ac:dyDescent="0.2">
      <c r="L2" s="17" t="str">
        <f>'AM003_MPS(input)'!K2</f>
        <v>Reference Number: CR002</v>
      </c>
    </row>
    <row r="3" spans="1:12" ht="27.75" customHeight="1" x14ac:dyDescent="0.2">
      <c r="A3" s="197" t="s">
        <v>183</v>
      </c>
      <c r="B3" s="197"/>
      <c r="C3" s="195"/>
      <c r="D3" s="195"/>
      <c r="E3" s="195"/>
      <c r="F3" s="195"/>
      <c r="G3" s="195"/>
      <c r="H3" s="195"/>
      <c r="I3" s="195"/>
      <c r="J3" s="196"/>
      <c r="K3" s="195"/>
      <c r="L3" s="194"/>
    </row>
    <row r="5" spans="1:12" ht="18.75" customHeight="1" x14ac:dyDescent="0.2">
      <c r="A5" s="159" t="s">
        <v>185</v>
      </c>
      <c r="B5" s="159"/>
      <c r="C5" s="163"/>
      <c r="D5" s="162"/>
      <c r="E5" s="162"/>
      <c r="F5" s="162"/>
      <c r="G5" s="162"/>
      <c r="H5" s="162"/>
      <c r="I5" s="162"/>
      <c r="K5" s="162"/>
      <c r="L5" s="162"/>
    </row>
    <row r="6" spans="1:12" ht="18.75" customHeight="1" x14ac:dyDescent="0.2">
      <c r="A6" s="163"/>
      <c r="B6" s="56" t="s">
        <v>0</v>
      </c>
      <c r="C6" s="56" t="s">
        <v>1</v>
      </c>
      <c r="D6" s="56" t="s">
        <v>2</v>
      </c>
      <c r="E6" s="56" t="s">
        <v>3</v>
      </c>
      <c r="F6" s="56" t="s">
        <v>4</v>
      </c>
      <c r="G6" s="56" t="s">
        <v>5</v>
      </c>
      <c r="H6" s="56" t="s">
        <v>6</v>
      </c>
      <c r="I6" s="56" t="s">
        <v>7</v>
      </c>
      <c r="J6" s="56" t="s">
        <v>8</v>
      </c>
      <c r="K6" s="56" t="s">
        <v>9</v>
      </c>
      <c r="L6" s="56" t="s">
        <v>199</v>
      </c>
    </row>
    <row r="7" spans="1:12" s="193" customFormat="1" ht="39" customHeight="1" x14ac:dyDescent="0.2">
      <c r="A7" s="155"/>
      <c r="B7" s="56" t="s">
        <v>189</v>
      </c>
      <c r="C7" s="181" t="s">
        <v>10</v>
      </c>
      <c r="D7" s="181" t="s">
        <v>11</v>
      </c>
      <c r="E7" s="181" t="s">
        <v>12</v>
      </c>
      <c r="F7" s="56" t="s">
        <v>200</v>
      </c>
      <c r="G7" s="181" t="s">
        <v>14</v>
      </c>
      <c r="H7" s="181" t="s">
        <v>15</v>
      </c>
      <c r="I7" s="181" t="s">
        <v>16</v>
      </c>
      <c r="J7" s="181" t="s">
        <v>17</v>
      </c>
      <c r="K7" s="181" t="s">
        <v>18</v>
      </c>
      <c r="L7" s="181" t="s">
        <v>19</v>
      </c>
    </row>
    <row r="8" spans="1:12" ht="127.5" customHeight="1" x14ac:dyDescent="0.2">
      <c r="A8" s="162"/>
      <c r="B8" s="142"/>
      <c r="C8" s="185" t="s">
        <v>276</v>
      </c>
      <c r="D8" s="192" t="s">
        <v>275</v>
      </c>
      <c r="E8" s="178" t="s">
        <v>274</v>
      </c>
      <c r="F8" s="191" t="s">
        <v>23</v>
      </c>
      <c r="G8" s="188" t="s">
        <v>273</v>
      </c>
      <c r="H8" s="154" t="s">
        <v>29</v>
      </c>
      <c r="I8" s="154" t="s">
        <v>35</v>
      </c>
      <c r="J8" s="38" t="s">
        <v>94</v>
      </c>
      <c r="K8" s="4" t="s">
        <v>33</v>
      </c>
      <c r="L8" s="4" t="s">
        <v>182</v>
      </c>
    </row>
    <row r="9" spans="1:12" ht="127.5" customHeight="1" x14ac:dyDescent="0.2">
      <c r="A9" s="162"/>
      <c r="B9" s="142"/>
      <c r="C9" s="185" t="s">
        <v>89</v>
      </c>
      <c r="D9" s="192" t="s">
        <v>271</v>
      </c>
      <c r="E9" s="178" t="s">
        <v>270</v>
      </c>
      <c r="F9" s="191" t="s">
        <v>23</v>
      </c>
      <c r="G9" s="188" t="s">
        <v>267</v>
      </c>
      <c r="H9" s="154" t="s">
        <v>29</v>
      </c>
      <c r="I9" s="154" t="s">
        <v>35</v>
      </c>
      <c r="J9" s="38" t="s">
        <v>94</v>
      </c>
      <c r="K9" s="4" t="s">
        <v>295</v>
      </c>
      <c r="L9" s="4" t="s">
        <v>182</v>
      </c>
    </row>
    <row r="10" spans="1:12" s="186" customFormat="1" ht="127.5" customHeight="1" x14ac:dyDescent="0.2">
      <c r="A10" s="162"/>
      <c r="B10" s="142"/>
      <c r="C10" s="185" t="s">
        <v>81</v>
      </c>
      <c r="D10" s="192" t="s">
        <v>269</v>
      </c>
      <c r="E10" s="178" t="s">
        <v>268</v>
      </c>
      <c r="F10" s="191" t="s">
        <v>23</v>
      </c>
      <c r="G10" s="188" t="s">
        <v>267</v>
      </c>
      <c r="H10" s="154" t="s">
        <v>29</v>
      </c>
      <c r="I10" s="154" t="s">
        <v>35</v>
      </c>
      <c r="J10" s="38" t="s">
        <v>94</v>
      </c>
      <c r="K10" s="4" t="s">
        <v>295</v>
      </c>
      <c r="L10" s="4" t="s">
        <v>182</v>
      </c>
    </row>
    <row r="11" spans="1:12" ht="127.5" customHeight="1" x14ac:dyDescent="0.2">
      <c r="A11" s="162"/>
      <c r="B11" s="142"/>
      <c r="C11" s="185" t="s">
        <v>82</v>
      </c>
      <c r="D11" s="192" t="s">
        <v>265</v>
      </c>
      <c r="E11" s="178" t="s">
        <v>264</v>
      </c>
      <c r="F11" s="191" t="s">
        <v>23</v>
      </c>
      <c r="G11" s="188" t="s">
        <v>22</v>
      </c>
      <c r="H11" s="154" t="s">
        <v>29</v>
      </c>
      <c r="I11" s="154" t="s">
        <v>35</v>
      </c>
      <c r="J11" s="38" t="s">
        <v>94</v>
      </c>
      <c r="K11" s="4" t="s">
        <v>33</v>
      </c>
      <c r="L11" s="4" t="s">
        <v>182</v>
      </c>
    </row>
    <row r="12" spans="1:12" s="186" customFormat="1" ht="127.5" customHeight="1" x14ac:dyDescent="0.2">
      <c r="A12" s="162"/>
      <c r="B12" s="142"/>
      <c r="C12" s="185" t="s">
        <v>90</v>
      </c>
      <c r="D12" s="192" t="s">
        <v>263</v>
      </c>
      <c r="E12" s="178" t="s">
        <v>262</v>
      </c>
      <c r="F12" s="191" t="s">
        <v>23</v>
      </c>
      <c r="G12" s="188" t="s">
        <v>22</v>
      </c>
      <c r="H12" s="154" t="s">
        <v>29</v>
      </c>
      <c r="I12" s="154" t="s">
        <v>35</v>
      </c>
      <c r="J12" s="38" t="s">
        <v>94</v>
      </c>
      <c r="K12" s="4" t="s">
        <v>33</v>
      </c>
      <c r="L12" s="4" t="s">
        <v>182</v>
      </c>
    </row>
    <row r="13" spans="1:12" s="186" customFormat="1" ht="127.5" customHeight="1" x14ac:dyDescent="0.2">
      <c r="A13" s="162"/>
      <c r="B13" s="142"/>
      <c r="C13" s="185" t="s">
        <v>261</v>
      </c>
      <c r="D13" s="188" t="s">
        <v>260</v>
      </c>
      <c r="E13" s="178" t="s">
        <v>259</v>
      </c>
      <c r="F13" s="191" t="s">
        <v>23</v>
      </c>
      <c r="G13" s="188" t="s">
        <v>258</v>
      </c>
      <c r="H13" s="154" t="s">
        <v>29</v>
      </c>
      <c r="I13" s="154" t="s">
        <v>35</v>
      </c>
      <c r="J13" s="38" t="s">
        <v>94</v>
      </c>
      <c r="K13" s="4" t="s">
        <v>33</v>
      </c>
      <c r="L13" s="4" t="s">
        <v>182</v>
      </c>
    </row>
    <row r="14" spans="1:12" s="186" customFormat="1" ht="200.25" customHeight="1" x14ac:dyDescent="0.2">
      <c r="A14" s="162"/>
      <c r="B14" s="142"/>
      <c r="C14" s="185" t="s">
        <v>255</v>
      </c>
      <c r="D14" s="184" t="s">
        <v>95</v>
      </c>
      <c r="E14" s="178" t="s">
        <v>175</v>
      </c>
      <c r="F14" s="190"/>
      <c r="G14" s="188" t="s">
        <v>22</v>
      </c>
      <c r="H14" s="182" t="s">
        <v>78</v>
      </c>
      <c r="I14" s="182" t="s">
        <v>79</v>
      </c>
      <c r="J14" s="4" t="s">
        <v>92</v>
      </c>
      <c r="K14" s="4" t="s">
        <v>33</v>
      </c>
      <c r="L14" s="4"/>
    </row>
    <row r="15" spans="1:12" s="186" customFormat="1" ht="127.5" customHeight="1" x14ac:dyDescent="0.2">
      <c r="A15" s="162"/>
      <c r="B15" s="142"/>
      <c r="C15" s="185" t="s">
        <v>253</v>
      </c>
      <c r="D15" s="184" t="s">
        <v>102</v>
      </c>
      <c r="E15" s="178" t="s">
        <v>103</v>
      </c>
      <c r="F15" s="189"/>
      <c r="G15" s="188" t="s">
        <v>83</v>
      </c>
      <c r="H15" s="182" t="s">
        <v>29</v>
      </c>
      <c r="I15" s="182" t="s">
        <v>35</v>
      </c>
      <c r="J15" s="38" t="s">
        <v>94</v>
      </c>
      <c r="K15" s="4" t="s">
        <v>33</v>
      </c>
      <c r="L15" s="187"/>
    </row>
    <row r="16" spans="1:12" s="186" customFormat="1" ht="57.75" customHeight="1" x14ac:dyDescent="0.2">
      <c r="A16" s="162"/>
      <c r="B16" s="142"/>
      <c r="C16" s="185" t="s">
        <v>252</v>
      </c>
      <c r="D16" s="184" t="s">
        <v>104</v>
      </c>
      <c r="E16" s="178" t="s">
        <v>251</v>
      </c>
      <c r="F16" s="183"/>
      <c r="G16" s="178" t="s">
        <v>96</v>
      </c>
      <c r="H16" s="182" t="s">
        <v>28</v>
      </c>
      <c r="I16" s="182" t="s">
        <v>43</v>
      </c>
      <c r="J16" s="4" t="s">
        <v>44</v>
      </c>
      <c r="K16" s="4" t="s">
        <v>33</v>
      </c>
      <c r="L16" s="4"/>
    </row>
    <row r="17" spans="1:12" ht="127.5" customHeight="1" x14ac:dyDescent="0.2">
      <c r="A17" s="162"/>
      <c r="B17" s="142"/>
      <c r="C17" s="185" t="s">
        <v>250</v>
      </c>
      <c r="D17" s="184" t="s">
        <v>93</v>
      </c>
      <c r="E17" s="178" t="s">
        <v>249</v>
      </c>
      <c r="F17" s="251"/>
      <c r="G17" s="166" t="s">
        <v>22</v>
      </c>
      <c r="H17" s="182" t="s">
        <v>29</v>
      </c>
      <c r="I17" s="182" t="s">
        <v>35</v>
      </c>
      <c r="J17" s="38" t="s">
        <v>94</v>
      </c>
      <c r="K17" s="4" t="s">
        <v>33</v>
      </c>
      <c r="L17" s="182"/>
    </row>
    <row r="18" spans="1:12" ht="8.25" customHeight="1" x14ac:dyDescent="0.2">
      <c r="J18" s="1"/>
    </row>
    <row r="19" spans="1:12" ht="20.149999999999999" customHeight="1" x14ac:dyDescent="0.2">
      <c r="A19" s="159" t="s">
        <v>186</v>
      </c>
      <c r="B19" s="159"/>
      <c r="C19" s="162"/>
      <c r="D19" s="162"/>
      <c r="E19" s="162"/>
      <c r="F19" s="162"/>
      <c r="G19" s="162"/>
      <c r="H19" s="162"/>
      <c r="I19" s="162"/>
      <c r="K19" s="162"/>
      <c r="L19" s="162"/>
    </row>
    <row r="20" spans="1:12" ht="20.149999999999999" customHeight="1" x14ac:dyDescent="0.2">
      <c r="A20" s="162"/>
      <c r="B20" s="302" t="s">
        <v>0</v>
      </c>
      <c r="C20" s="303"/>
      <c r="D20" s="287" t="s">
        <v>1</v>
      </c>
      <c r="E20" s="287"/>
      <c r="F20" s="181" t="s">
        <v>2</v>
      </c>
      <c r="G20" s="181" t="s">
        <v>3</v>
      </c>
      <c r="H20" s="287" t="s">
        <v>4</v>
      </c>
      <c r="I20" s="287"/>
      <c r="J20" s="287"/>
      <c r="K20" s="287" t="s">
        <v>5</v>
      </c>
      <c r="L20" s="287"/>
    </row>
    <row r="21" spans="1:12" ht="39" customHeight="1" x14ac:dyDescent="0.2">
      <c r="A21" s="162"/>
      <c r="B21" s="302" t="s">
        <v>11</v>
      </c>
      <c r="C21" s="303"/>
      <c r="D21" s="287" t="s">
        <v>12</v>
      </c>
      <c r="E21" s="287"/>
      <c r="F21" s="181" t="s">
        <v>13</v>
      </c>
      <c r="G21" s="181" t="s">
        <v>14</v>
      </c>
      <c r="H21" s="287" t="s">
        <v>16</v>
      </c>
      <c r="I21" s="287"/>
      <c r="J21" s="287"/>
      <c r="K21" s="287" t="s">
        <v>19</v>
      </c>
      <c r="L21" s="287"/>
    </row>
    <row r="22" spans="1:12" ht="64.5" customHeight="1" x14ac:dyDescent="0.2">
      <c r="A22" s="162"/>
      <c r="B22" s="295" t="s">
        <v>109</v>
      </c>
      <c r="C22" s="296"/>
      <c r="D22" s="280" t="s">
        <v>110</v>
      </c>
      <c r="E22" s="280"/>
      <c r="F22" s="250">
        <f>'AM003_MPS(input)'!E22</f>
        <v>5.57E-2</v>
      </c>
      <c r="G22" s="178" t="s">
        <v>111</v>
      </c>
      <c r="H22" s="286" t="str">
        <f>IF('AM003_MPS(input)'!G22&gt;0,'AM003_MPS(input)'!G22,"")</f>
        <v>The most recent value available at the time of validation is applied and fixed for the monitoring period thereafter. The data is sourced from “Factores de emisión de gases efecto invernadero”, Instituto Meteorológico Nacional unless otherwise instructed by the Joint Committee.</v>
      </c>
      <c r="I22" s="286"/>
      <c r="J22" s="286"/>
      <c r="K22" s="304" t="str">
        <f>IF('AM003_MPS(input)'!J22&gt;0,'AM003_MPS(input)'!J22,"")</f>
        <v/>
      </c>
      <c r="L22" s="304"/>
    </row>
    <row r="23" spans="1:12" ht="64.5" customHeight="1" x14ac:dyDescent="0.2">
      <c r="A23" s="162"/>
      <c r="B23" s="295" t="s">
        <v>109</v>
      </c>
      <c r="C23" s="296"/>
      <c r="D23" s="280" t="s">
        <v>112</v>
      </c>
      <c r="E23" s="280"/>
      <c r="F23" s="180">
        <f>IF(ISERROR(3.6*(100/F31)*F33),0,3.6*(100/F31)*F33)</f>
        <v>0</v>
      </c>
      <c r="G23" s="178" t="s">
        <v>111</v>
      </c>
      <c r="H23" s="286" t="str">
        <f>IF('AM003_MPS(input)'!G23&gt;0,'AM003_MPS(input)'!G23,"")</f>
        <v>Power generation efficiency obtained from manufacturer's specification</v>
      </c>
      <c r="I23" s="286"/>
      <c r="J23" s="286"/>
      <c r="K23" s="286" t="str">
        <f>IF('AM003_MPS(input)'!J23&gt;0,'AM003_MPS(input)'!J23,"")</f>
        <v>Calculated</v>
      </c>
      <c r="L23" s="286"/>
    </row>
    <row r="24" spans="1:12" ht="64.5" customHeight="1" x14ac:dyDescent="0.2">
      <c r="A24" s="162"/>
      <c r="B24" s="295" t="s">
        <v>109</v>
      </c>
      <c r="C24" s="296"/>
      <c r="D24" s="280" t="s">
        <v>113</v>
      </c>
      <c r="E24" s="280"/>
      <c r="F24" s="180">
        <f>IF(ISERROR(F16*F32*F33/F11),0,F16*F32*F33/F11)</f>
        <v>0</v>
      </c>
      <c r="G24" s="178" t="s">
        <v>111</v>
      </c>
      <c r="H24" s="286" t="str">
        <f>IF('AM003_MPS(input)'!G24&gt;0,'AM003_MPS(input)'!G24,"")</f>
        <v>The power generation efficiency calculated from monitored data of the amount of fuel input for power generation and the amount of electricity generated.</v>
      </c>
      <c r="I24" s="286"/>
      <c r="J24" s="286"/>
      <c r="K24" s="286" t="str">
        <f>IF('AM003_MPS(input)'!J24&gt;0,'AM003_MPS(input)'!J24,"")</f>
        <v>Calculated</v>
      </c>
      <c r="L24" s="286"/>
    </row>
    <row r="25" spans="1:12" ht="124.5" customHeight="1" x14ac:dyDescent="0.2">
      <c r="A25" s="162"/>
      <c r="B25" s="295" t="s">
        <v>109</v>
      </c>
      <c r="C25" s="296"/>
      <c r="D25" s="280" t="s">
        <v>114</v>
      </c>
      <c r="E25" s="280"/>
      <c r="F25" s="250">
        <f>'AM003_MPS(input)'!E25</f>
        <v>0</v>
      </c>
      <c r="G25" s="178" t="s">
        <v>111</v>
      </c>
      <c r="H25" s="286" t="str">
        <f>IF('AM003_MPS(input)'!G25&gt;0,'AM003_MPS(input)'!G25,"")</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5" s="286"/>
      <c r="J25" s="286"/>
      <c r="K25" s="286" t="str">
        <f>IF('AM003_MPS(input)'!J25&gt;0,'AM003_MPS(input)'!J25,"")</f>
        <v/>
      </c>
      <c r="L25" s="286"/>
    </row>
    <row r="26" spans="1:12" ht="36" customHeight="1" x14ac:dyDescent="0.2">
      <c r="A26" s="162"/>
      <c r="B26" s="300" t="s">
        <v>244</v>
      </c>
      <c r="C26" s="301"/>
      <c r="D26" s="280" t="s">
        <v>243</v>
      </c>
      <c r="E26" s="280"/>
      <c r="F26" s="177">
        <f>'AM003_MRS(calc_process)'!F17</f>
        <v>0.92</v>
      </c>
      <c r="G26" s="176" t="s">
        <v>242</v>
      </c>
      <c r="H26" s="286" t="str">
        <f>IF('AM003_MPS(input)'!G26&gt;0,'AM003_MPS(input)'!G26,"")</f>
        <v>Default value in the methodology (from the CDM methodological tool "Tool to determine the baseline efficiency of thermal or electric energy generation systems", ver.02).</v>
      </c>
      <c r="I26" s="286"/>
      <c r="J26" s="286"/>
      <c r="K26" s="304" t="str">
        <f>IF('AM003_MPS(input)'!J26&gt;0,'AM003_MPS(input)'!J26,"")</f>
        <v/>
      </c>
      <c r="L26" s="304"/>
    </row>
    <row r="27" spans="1:12" ht="36" customHeight="1" x14ac:dyDescent="0.2">
      <c r="A27" s="162"/>
      <c r="B27" s="300" t="s">
        <v>240</v>
      </c>
      <c r="C27" s="301"/>
      <c r="D27" s="286" t="s">
        <v>239</v>
      </c>
      <c r="E27" s="286"/>
      <c r="F27" s="249">
        <f>'AM003_MPS(input)'!E27</f>
        <v>4.1859999999999999</v>
      </c>
      <c r="G27" s="172" t="s">
        <v>238</v>
      </c>
      <c r="H27" s="286" t="str">
        <f>IF('AM003_MPS(input)'!G27&gt;0,'AM003_MPS(input)'!G27,"")</f>
        <v/>
      </c>
      <c r="I27" s="286"/>
      <c r="J27" s="286"/>
      <c r="K27" s="304" t="str">
        <f>IF('AM003_MPS(input)'!J27&gt;0,'AM003_MPS(input)'!J27,"")</f>
        <v/>
      </c>
      <c r="L27" s="304"/>
    </row>
    <row r="28" spans="1:12" ht="21" customHeight="1" x14ac:dyDescent="0.2">
      <c r="A28" s="162"/>
      <c r="B28" s="300" t="s">
        <v>237</v>
      </c>
      <c r="C28" s="301"/>
      <c r="D28" s="286" t="s">
        <v>236</v>
      </c>
      <c r="E28" s="286"/>
      <c r="F28" s="248">
        <f>'AM003_MPS(input)'!E28</f>
        <v>0.99822</v>
      </c>
      <c r="G28" s="172" t="s">
        <v>235</v>
      </c>
      <c r="H28" s="304" t="str">
        <f>IF('AM003_MPS(input)'!G28&gt;0,'AM003_MPS(input)'!G28,"")</f>
        <v/>
      </c>
      <c r="I28" s="304"/>
      <c r="J28" s="304"/>
      <c r="K28" s="304" t="str">
        <f>IF('AM003_MPS(input)'!J28&gt;0,'AM003_MPS(input)'!J28,"")</f>
        <v/>
      </c>
      <c r="L28" s="304"/>
    </row>
    <row r="29" spans="1:12" ht="90" customHeight="1" x14ac:dyDescent="0.2">
      <c r="A29" s="162"/>
      <c r="B29" s="300" t="s">
        <v>234</v>
      </c>
      <c r="C29" s="301"/>
      <c r="D29" s="280" t="s">
        <v>233</v>
      </c>
      <c r="E29" s="280"/>
      <c r="F29" s="177">
        <f>'AM003_MPS(input)'!E29</f>
        <v>52.2</v>
      </c>
      <c r="G29" s="167" t="s">
        <v>225</v>
      </c>
      <c r="H29" s="286" t="str">
        <f>IF('AM003_MPS(input)'!G29&gt;0,'AM003_MPS(input)'!G29,"")</f>
        <v>IPCC default values provided in table 1.2 of Ch.1 Vol.2 of 2006 IPCC Guidelines on National GHG Inventories. Upper value of Liquefied Petroleum Gases is applied.</v>
      </c>
      <c r="I29" s="286"/>
      <c r="J29" s="286"/>
      <c r="K29" s="304" t="str">
        <f>IF('AM003_MPS(input)'!J29&gt;0,'AM003_MPS(input)'!J29,"")</f>
        <v/>
      </c>
      <c r="L29" s="304"/>
    </row>
    <row r="30" spans="1:12" ht="90" customHeight="1" x14ac:dyDescent="0.2">
      <c r="A30" s="162"/>
      <c r="B30" s="300" t="s">
        <v>231</v>
      </c>
      <c r="C30" s="301"/>
      <c r="D30" s="280" t="s">
        <v>230</v>
      </c>
      <c r="E30" s="280"/>
      <c r="F30" s="177">
        <f>'AM003_MPS(input)'!E30</f>
        <v>6.1600000000000002E-2</v>
      </c>
      <c r="G30" s="167" t="s">
        <v>121</v>
      </c>
      <c r="H30" s="286" t="str">
        <f>IF('AM003_MPS(input)'!G30&gt;0,'AM003_MPS(input)'!G30,"")</f>
        <v>IPCC default values provided in table 1.4 of Ch.1 Vol.2 of 2006 IPCC Guidelines on National GHG Inventories. Lower value of Liquefied Petroleum Gases is applied.</v>
      </c>
      <c r="I30" s="286"/>
      <c r="J30" s="286"/>
      <c r="K30" s="304" t="str">
        <f>IF('AM003_MPS(input)'!J30&gt;0,'AM003_MPS(input)'!J30,"")</f>
        <v/>
      </c>
      <c r="L30" s="304"/>
    </row>
    <row r="31" spans="1:12" ht="36" customHeight="1" x14ac:dyDescent="0.2">
      <c r="A31" s="162"/>
      <c r="B31" s="295" t="s">
        <v>117</v>
      </c>
      <c r="C31" s="296"/>
      <c r="D31" s="280" t="s">
        <v>228</v>
      </c>
      <c r="E31" s="280"/>
      <c r="F31" s="247">
        <f>'AM003_MPS(input)'!E31</f>
        <v>0</v>
      </c>
      <c r="G31" s="167" t="s">
        <v>47</v>
      </c>
      <c r="H31" s="286" t="str">
        <f>IF('AM003_MPS(input)'!G31&gt;0,'AM003_MPS(input)'!G31,"")</f>
        <v>Specification of the captive power generation system provided by the manufacturer</v>
      </c>
      <c r="I31" s="286"/>
      <c r="J31" s="286"/>
      <c r="K31" s="304" t="str">
        <f>IF('AM003_MPS(input)'!J31&gt;0,'AM003_MPS(input)'!J31,"")</f>
        <v/>
      </c>
      <c r="L31" s="304"/>
    </row>
    <row r="32" spans="1:12" ht="90" customHeight="1" x14ac:dyDescent="0.2">
      <c r="A32" s="162"/>
      <c r="B32" s="295" t="s">
        <v>227</v>
      </c>
      <c r="C32" s="296"/>
      <c r="D32" s="280" t="s">
        <v>226</v>
      </c>
      <c r="E32" s="280"/>
      <c r="F32" s="177">
        <f>'AM003_MPS(input)'!E32</f>
        <v>0</v>
      </c>
      <c r="G32" s="167" t="s">
        <v>225</v>
      </c>
      <c r="H32" s="286" t="str">
        <f>IF('AM003_MPS(input)'!G32&gt;0,'AM003_MPS(input)'!G32,"")</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32" s="286"/>
      <c r="J32" s="286"/>
      <c r="K32" s="304" t="str">
        <f>IF('AM003_MPS(input)'!J32&gt;0,'AM003_MPS(input)'!J32,"")</f>
        <v/>
      </c>
      <c r="L32" s="304"/>
    </row>
    <row r="33" spans="1:12" ht="90" customHeight="1" x14ac:dyDescent="0.2">
      <c r="A33" s="162"/>
      <c r="B33" s="295" t="s">
        <v>224</v>
      </c>
      <c r="C33" s="296"/>
      <c r="D33" s="280" t="s">
        <v>223</v>
      </c>
      <c r="E33" s="280"/>
      <c r="F33" s="177">
        <f>'AM003_MPS(input)'!E33</f>
        <v>0</v>
      </c>
      <c r="G33" s="167" t="s">
        <v>121</v>
      </c>
      <c r="H33" s="286" t="str">
        <f>IF('AM003_MPS(input)'!G33&gt;0,'AM003_MPS(input)'!G33,"")</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33" s="286"/>
      <c r="J33" s="286"/>
      <c r="K33" s="304" t="str">
        <f>IF('AM003_MPS(input)'!J33&gt;0,'AM003_MPS(input)'!J33,"")</f>
        <v/>
      </c>
      <c r="L33" s="304"/>
    </row>
    <row r="34" spans="1:12" ht="21" customHeight="1" x14ac:dyDescent="0.2">
      <c r="A34" s="162"/>
      <c r="B34" s="295" t="s">
        <v>122</v>
      </c>
      <c r="C34" s="296"/>
      <c r="D34" s="280" t="s">
        <v>87</v>
      </c>
      <c r="E34" s="280"/>
      <c r="F34" s="246">
        <f>'AM003_MPS(input)'!E34</f>
        <v>0</v>
      </c>
      <c r="G34" s="164" t="s">
        <v>88</v>
      </c>
      <c r="H34" s="286" t="str">
        <f>IF('AM003_MPS(input)'!G34&gt;0,'AM003_MPS(input)'!G34,"")</f>
        <v>Specification of generator for captive electricity</v>
      </c>
      <c r="I34" s="286"/>
      <c r="J34" s="286"/>
      <c r="K34" s="304" t="str">
        <f>IF('AM003_MPS(input)'!J34&gt;0,'AM003_MPS(input)'!J34,"")</f>
        <v/>
      </c>
      <c r="L34" s="304"/>
    </row>
    <row r="35" spans="1:12" ht="6.75" customHeight="1" x14ac:dyDescent="0.2">
      <c r="J35" s="1"/>
    </row>
    <row r="36" spans="1:12" ht="18.75" customHeight="1" x14ac:dyDescent="0.2">
      <c r="A36" s="159" t="s">
        <v>187</v>
      </c>
      <c r="B36" s="159"/>
      <c r="C36" s="162"/>
      <c r="D36" s="162"/>
      <c r="E36" s="162"/>
      <c r="F36" s="162"/>
      <c r="G36" s="162"/>
      <c r="H36" s="162"/>
      <c r="I36" s="162"/>
      <c r="K36" s="162"/>
      <c r="L36" s="162"/>
    </row>
    <row r="37" spans="1:12" ht="17.25" customHeight="1" thickBot="1" x14ac:dyDescent="0.25">
      <c r="B37" s="299" t="s">
        <v>189</v>
      </c>
      <c r="C37" s="299"/>
      <c r="D37" s="297" t="s">
        <v>124</v>
      </c>
      <c r="E37" s="298"/>
      <c r="F37" s="161" t="s">
        <v>14</v>
      </c>
    </row>
    <row r="38" spans="1:12" ht="19.5" customHeight="1" thickBot="1" x14ac:dyDescent="0.25">
      <c r="B38" s="278"/>
      <c r="C38" s="279"/>
      <c r="D38" s="276">
        <f>ROUNDDOWN('AM003_MRS(calc_process)'!G6, 0)</f>
        <v>0</v>
      </c>
      <c r="E38" s="277"/>
      <c r="F38" s="160" t="s">
        <v>155</v>
      </c>
    </row>
    <row r="39" spans="1:12" ht="20.149999999999999" customHeight="1" x14ac:dyDescent="0.2">
      <c r="G39" s="157"/>
      <c r="H39" s="157"/>
      <c r="J39" s="1"/>
    </row>
    <row r="40" spans="1:12" ht="18.75" customHeight="1" x14ac:dyDescent="0.2">
      <c r="A40" s="159" t="s">
        <v>25</v>
      </c>
      <c r="B40" s="159"/>
      <c r="J40" s="1"/>
    </row>
    <row r="41" spans="1:12" ht="18" customHeight="1" x14ac:dyDescent="0.2">
      <c r="B41" s="158" t="s">
        <v>26</v>
      </c>
      <c r="C41" s="283" t="s">
        <v>27</v>
      </c>
      <c r="D41" s="284"/>
      <c r="E41" s="284"/>
      <c r="F41" s="284"/>
      <c r="G41" s="284"/>
      <c r="H41" s="284"/>
      <c r="I41" s="284"/>
      <c r="J41" s="285"/>
      <c r="K41" s="193"/>
    </row>
    <row r="42" spans="1:12" ht="18" customHeight="1" x14ac:dyDescent="0.2">
      <c r="B42" s="158" t="s">
        <v>28</v>
      </c>
      <c r="C42" s="283" t="s">
        <v>37</v>
      </c>
      <c r="D42" s="284"/>
      <c r="E42" s="284"/>
      <c r="F42" s="284"/>
      <c r="G42" s="284"/>
      <c r="H42" s="284"/>
      <c r="I42" s="284"/>
      <c r="J42" s="285"/>
      <c r="K42" s="193"/>
    </row>
    <row r="43" spans="1:12" ht="18" customHeight="1" x14ac:dyDescent="0.2">
      <c r="B43" s="158" t="s">
        <v>29</v>
      </c>
      <c r="C43" s="283" t="s">
        <v>38</v>
      </c>
      <c r="D43" s="284"/>
      <c r="E43" s="284"/>
      <c r="F43" s="284"/>
      <c r="G43" s="284"/>
      <c r="H43" s="284"/>
      <c r="I43" s="284"/>
      <c r="J43" s="285"/>
      <c r="K43" s="193"/>
    </row>
    <row r="46" spans="1:12" x14ac:dyDescent="0.2">
      <c r="H46" s="157"/>
      <c r="I46" s="157"/>
    </row>
    <row r="47" spans="1:12" x14ac:dyDescent="0.2">
      <c r="H47" s="156"/>
    </row>
  </sheetData>
  <sheetProtection password="C303" sheet="1" objects="1" scenarios="1" formatCells="0" formatRows="0"/>
  <mergeCells count="67">
    <mergeCell ref="D20:E20"/>
    <mergeCell ref="H20:J20"/>
    <mergeCell ref="K20:L20"/>
    <mergeCell ref="D21:E21"/>
    <mergeCell ref="H21:J21"/>
    <mergeCell ref="K21:L21"/>
    <mergeCell ref="D22:E22"/>
    <mergeCell ref="H22:J22"/>
    <mergeCell ref="K22:L22"/>
    <mergeCell ref="D23:E23"/>
    <mergeCell ref="H23:J23"/>
    <mergeCell ref="K23:L23"/>
    <mergeCell ref="D24:E24"/>
    <mergeCell ref="H24:J24"/>
    <mergeCell ref="K24:L24"/>
    <mergeCell ref="D25:E25"/>
    <mergeCell ref="H25:J25"/>
    <mergeCell ref="K25:L25"/>
    <mergeCell ref="D26:E26"/>
    <mergeCell ref="H26:J26"/>
    <mergeCell ref="K26:L26"/>
    <mergeCell ref="D27:E27"/>
    <mergeCell ref="H27:J27"/>
    <mergeCell ref="K27:L27"/>
    <mergeCell ref="D28:E28"/>
    <mergeCell ref="H28:J28"/>
    <mergeCell ref="K28:L28"/>
    <mergeCell ref="D29:E29"/>
    <mergeCell ref="H29:J29"/>
    <mergeCell ref="K29:L29"/>
    <mergeCell ref="D30:E30"/>
    <mergeCell ref="H30:J30"/>
    <mergeCell ref="K30:L30"/>
    <mergeCell ref="D31:E31"/>
    <mergeCell ref="H31:J31"/>
    <mergeCell ref="K31:L31"/>
    <mergeCell ref="K34:L34"/>
    <mergeCell ref="B34:C34"/>
    <mergeCell ref="C41:J41"/>
    <mergeCell ref="B33:C33"/>
    <mergeCell ref="D32:E32"/>
    <mergeCell ref="H32:J32"/>
    <mergeCell ref="K32:L32"/>
    <mergeCell ref="D33:E33"/>
    <mergeCell ref="H33:J33"/>
    <mergeCell ref="K33:L33"/>
    <mergeCell ref="B31:C31"/>
    <mergeCell ref="B20:C20"/>
    <mergeCell ref="B21:C21"/>
    <mergeCell ref="B22:C22"/>
    <mergeCell ref="B23:C23"/>
    <mergeCell ref="B24:C24"/>
    <mergeCell ref="B25:C25"/>
    <mergeCell ref="B26:C26"/>
    <mergeCell ref="B27:C27"/>
    <mergeCell ref="B28:C28"/>
    <mergeCell ref="B29:C29"/>
    <mergeCell ref="B30:C30"/>
    <mergeCell ref="B32:C32"/>
    <mergeCell ref="C42:J42"/>
    <mergeCell ref="C43:J43"/>
    <mergeCell ref="D37:E37"/>
    <mergeCell ref="D38:E38"/>
    <mergeCell ref="B37:C37"/>
    <mergeCell ref="B38:C38"/>
    <mergeCell ref="D34:E34"/>
    <mergeCell ref="H34:J34"/>
  </mergeCells>
  <phoneticPr fontId="3"/>
  <pageMargins left="0.55118110236220474" right="0.70866141732283472" top="0.43307086614173229" bottom="0.43307086614173229" header="0.31496062992125984" footer="0.31496062992125984"/>
  <pageSetup paperSize="9" scale="70" fitToHeight="4" orientation="landscape" r:id="rId1"/>
  <rowBreaks count="1" manualBreakCount="1">
    <brk id="33"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817A2-3C03-46F7-A2F9-7B3B7F02D343}">
  <sheetPr>
    <tabColor theme="5" tint="0.39997558519241921"/>
    <pageSetUpPr fitToPage="1"/>
  </sheetPr>
  <dimension ref="A1:V27"/>
  <sheetViews>
    <sheetView view="pageBreakPreview" zoomScale="80" zoomScaleNormal="85" zoomScaleSheetLayoutView="80" workbookViewId="0"/>
  </sheetViews>
  <sheetFormatPr defaultColWidth="9" defaultRowHeight="14" x14ac:dyDescent="0.2"/>
  <cols>
    <col min="1" max="1" width="12" style="162" customWidth="1"/>
    <col min="2" max="2" width="9" style="162" customWidth="1"/>
    <col min="3" max="5" width="13.90625" style="162" customWidth="1"/>
    <col min="6" max="14" width="13.7265625" style="162" customWidth="1"/>
    <col min="15" max="16" width="10.90625" style="162" customWidth="1"/>
    <col min="17" max="17" width="13.7265625" style="162" customWidth="1"/>
    <col min="18" max="19" width="10.6328125" style="162" customWidth="1"/>
    <col min="20" max="22" width="13.7265625" style="162" customWidth="1"/>
    <col min="23" max="16384" width="9" style="162"/>
  </cols>
  <sheetData>
    <row r="1" spans="1:22" ht="18" customHeight="1" x14ac:dyDescent="0.2">
      <c r="V1" s="226" t="str">
        <f>'AM003_MPS(input)'!K1</f>
        <v>Monitoring Spreadsheet: JCM_CR_AM003_ver01.0</v>
      </c>
    </row>
    <row r="2" spans="1:22" ht="18" customHeight="1" x14ac:dyDescent="0.2">
      <c r="V2" s="226" t="str">
        <f>'AM003_MPS(input)'!K2</f>
        <v>Reference Number: CR002</v>
      </c>
    </row>
    <row r="3" spans="1:22" s="163" customFormat="1" ht="27.65" customHeight="1" x14ac:dyDescent="0.2">
      <c r="A3" s="225"/>
      <c r="B3" s="225"/>
      <c r="C3" s="291" t="s">
        <v>297</v>
      </c>
      <c r="D3" s="291"/>
      <c r="E3" s="291"/>
      <c r="F3" s="291"/>
      <c r="G3" s="291"/>
      <c r="H3" s="291"/>
      <c r="I3" s="291"/>
      <c r="J3" s="291"/>
      <c r="K3" s="291" t="s">
        <v>296</v>
      </c>
      <c r="L3" s="291"/>
      <c r="M3" s="291"/>
      <c r="N3" s="291"/>
      <c r="O3" s="291"/>
      <c r="P3" s="291"/>
      <c r="Q3" s="291"/>
      <c r="R3" s="224"/>
      <c r="S3" s="224"/>
      <c r="T3" s="291" t="s">
        <v>203</v>
      </c>
      <c r="U3" s="291"/>
      <c r="V3" s="291"/>
    </row>
    <row r="4" spans="1:22" ht="16" x14ac:dyDescent="0.2">
      <c r="A4" s="221" t="s">
        <v>50</v>
      </c>
      <c r="B4" s="223" t="s">
        <v>288</v>
      </c>
      <c r="C4" s="222" t="s">
        <v>275</v>
      </c>
      <c r="D4" s="222" t="s">
        <v>271</v>
      </c>
      <c r="E4" s="222" t="s">
        <v>269</v>
      </c>
      <c r="F4" s="220" t="s">
        <v>287</v>
      </c>
      <c r="G4" s="220" t="s">
        <v>286</v>
      </c>
      <c r="H4" s="219" t="s">
        <v>260</v>
      </c>
      <c r="I4" s="217" t="s">
        <v>95</v>
      </c>
      <c r="J4" s="217" t="s">
        <v>93</v>
      </c>
      <c r="K4" s="218" t="s">
        <v>109</v>
      </c>
      <c r="L4" s="218" t="s">
        <v>109</v>
      </c>
      <c r="M4" s="218" t="s">
        <v>109</v>
      </c>
      <c r="N4" s="218" t="s">
        <v>109</v>
      </c>
      <c r="O4" s="218" t="s">
        <v>117</v>
      </c>
      <c r="P4" s="218" t="s">
        <v>118</v>
      </c>
      <c r="Q4" s="218" t="s">
        <v>119</v>
      </c>
      <c r="R4" s="218" t="s">
        <v>36</v>
      </c>
      <c r="S4" s="218" t="s">
        <v>36</v>
      </c>
      <c r="T4" s="220" t="s">
        <v>138</v>
      </c>
      <c r="U4" s="220" t="s">
        <v>139</v>
      </c>
      <c r="V4" s="220" t="s">
        <v>140</v>
      </c>
    </row>
    <row r="5" spans="1:22" ht="156" customHeight="1" x14ac:dyDescent="0.2">
      <c r="A5" s="221" t="s">
        <v>51</v>
      </c>
      <c r="B5" s="217" t="s">
        <v>285</v>
      </c>
      <c r="C5" s="217" t="s">
        <v>274</v>
      </c>
      <c r="D5" s="217" t="s">
        <v>270</v>
      </c>
      <c r="E5" s="217" t="s">
        <v>268</v>
      </c>
      <c r="F5" s="217" t="s">
        <v>284</v>
      </c>
      <c r="G5" s="217" t="s">
        <v>262</v>
      </c>
      <c r="H5" s="217" t="s">
        <v>259</v>
      </c>
      <c r="I5" s="217" t="s">
        <v>175</v>
      </c>
      <c r="J5" s="215" t="s">
        <v>248</v>
      </c>
      <c r="K5" s="217" t="s">
        <v>110</v>
      </c>
      <c r="L5" s="217" t="s">
        <v>112</v>
      </c>
      <c r="M5" s="217" t="s">
        <v>113</v>
      </c>
      <c r="N5" s="217" t="s">
        <v>143</v>
      </c>
      <c r="O5" s="217" t="s">
        <v>46</v>
      </c>
      <c r="P5" s="217" t="s">
        <v>48</v>
      </c>
      <c r="Q5" s="217" t="s">
        <v>230</v>
      </c>
      <c r="R5" s="217" t="s">
        <v>283</v>
      </c>
      <c r="S5" s="217" t="s">
        <v>282</v>
      </c>
      <c r="T5" s="215" t="s">
        <v>281</v>
      </c>
      <c r="U5" s="215" t="s">
        <v>280</v>
      </c>
      <c r="V5" s="215" t="s">
        <v>279</v>
      </c>
    </row>
    <row r="6" spans="1:22" ht="28" x14ac:dyDescent="0.2">
      <c r="A6" s="221" t="s">
        <v>52</v>
      </c>
      <c r="B6" s="217" t="s">
        <v>36</v>
      </c>
      <c r="C6" s="216" t="s">
        <v>272</v>
      </c>
      <c r="D6" s="220" t="s">
        <v>267</v>
      </c>
      <c r="E6" s="220" t="s">
        <v>267</v>
      </c>
      <c r="F6" s="218" t="s">
        <v>22</v>
      </c>
      <c r="G6" s="218" t="s">
        <v>22</v>
      </c>
      <c r="H6" s="218" t="s">
        <v>257</v>
      </c>
      <c r="I6" s="219" t="s">
        <v>22</v>
      </c>
      <c r="J6" s="218" t="s">
        <v>22</v>
      </c>
      <c r="K6" s="217" t="s">
        <v>111</v>
      </c>
      <c r="L6" s="217" t="s">
        <v>111</v>
      </c>
      <c r="M6" s="217" t="s">
        <v>111</v>
      </c>
      <c r="N6" s="217" t="s">
        <v>111</v>
      </c>
      <c r="O6" s="216" t="s">
        <v>47</v>
      </c>
      <c r="P6" s="216" t="s">
        <v>97</v>
      </c>
      <c r="Q6" s="216" t="s">
        <v>121</v>
      </c>
      <c r="R6" s="216" t="s">
        <v>23</v>
      </c>
      <c r="S6" s="216" t="s">
        <v>23</v>
      </c>
      <c r="T6" s="215" t="s">
        <v>148</v>
      </c>
      <c r="U6" s="215" t="s">
        <v>148</v>
      </c>
      <c r="V6" s="215" t="s">
        <v>148</v>
      </c>
    </row>
    <row r="7" spans="1:22" x14ac:dyDescent="0.2">
      <c r="A7" s="292" t="s">
        <v>204</v>
      </c>
      <c r="B7" s="115">
        <v>1</v>
      </c>
      <c r="C7" s="213"/>
      <c r="D7" s="213"/>
      <c r="E7" s="213"/>
      <c r="F7" s="212"/>
      <c r="G7" s="212"/>
      <c r="H7" s="212"/>
      <c r="I7" s="211">
        <f>'AM003_MRS(input)'!$F$14</f>
        <v>0</v>
      </c>
      <c r="J7" s="210">
        <f>'AM003_MRS(input)'!$F$17</f>
        <v>0</v>
      </c>
      <c r="K7" s="209">
        <f>'AM003_MRS(input)'!$F$22</f>
        <v>5.57E-2</v>
      </c>
      <c r="L7" s="208">
        <f>'AM003_MRS(input)'!$F$23</f>
        <v>0</v>
      </c>
      <c r="M7" s="208">
        <f>'AM003_MRS(input)'!$F$24</f>
        <v>0</v>
      </c>
      <c r="N7" s="207">
        <f>'AM003_MRS(input)'!$F$25</f>
        <v>0</v>
      </c>
      <c r="O7" s="206">
        <f>'AM003_MRS(input)'!$F$31</f>
        <v>0</v>
      </c>
      <c r="P7" s="205">
        <f>'AM003_MRS(input)'!$F$29</f>
        <v>52.2</v>
      </c>
      <c r="Q7" s="205">
        <f>'AM003_MRS(input)'!$F$30</f>
        <v>6.1600000000000002E-2</v>
      </c>
      <c r="R7" s="204" t="e">
        <f>$I$7/($I$7+'AM003_MRS(input)'!$F$15*'AM003_MRS(input)'!$F$34/1000+$J$7)</f>
        <v>#DIV/0!</v>
      </c>
      <c r="S7" s="204" t="e">
        <f t="shared" ref="S7:S26" si="0">1-R7</f>
        <v>#DIV/0!</v>
      </c>
      <c r="T7" s="203">
        <f>(C7*(D7-E7)*'AM003_MRS(input)'!$F$27*'AM003_MRS(input)'!$F$28/1000)/'AM003_MRS(input)'!$F$26*'AM003_MRS(input)'!$F$30</f>
        <v>0</v>
      </c>
      <c r="U7" s="203" t="str">
        <f>IF(ISERROR((F7+G7)*R7*K7+(F7+G7)*S7*IFERROR(SMALL(L7:N7,COUNTIF(L7:N7,0)+1),0)+H7*'AM003_MRS(input)'!$F$30*'AM003_MRS(input)'!$F$29),"0.00",((F7+G7)*R7*K7+(F7+G7)*S7*IFERROR(SMALL(L7:N7,COUNTIF(L7:N7,0)+1),0)+H7*'AM003_MRS(input)'!$F$30*'AM003_MRS(input)'!$F$29))</f>
        <v>0.00</v>
      </c>
      <c r="V7" s="202">
        <f t="shared" ref="V7:V26" si="1">T7-U7</f>
        <v>0</v>
      </c>
    </row>
    <row r="8" spans="1:22" x14ac:dyDescent="0.2">
      <c r="A8" s="292"/>
      <c r="B8" s="115">
        <v>2</v>
      </c>
      <c r="C8" s="213"/>
      <c r="D8" s="213"/>
      <c r="E8" s="213"/>
      <c r="F8" s="212"/>
      <c r="G8" s="212"/>
      <c r="H8" s="212"/>
      <c r="I8" s="211">
        <f>'AM003_MRS(input)'!$F$14</f>
        <v>0</v>
      </c>
      <c r="J8" s="210">
        <f>'AM003_MRS(input)'!$F$17</f>
        <v>0</v>
      </c>
      <c r="K8" s="209">
        <f>'AM003_MRS(input)'!$F$22</f>
        <v>5.57E-2</v>
      </c>
      <c r="L8" s="208">
        <f>'AM003_MRS(input)'!$F$23</f>
        <v>0</v>
      </c>
      <c r="M8" s="208">
        <f>'AM003_MRS(input)'!$F$24</f>
        <v>0</v>
      </c>
      <c r="N8" s="207">
        <f>'AM003_MRS(input)'!$F$25</f>
        <v>0</v>
      </c>
      <c r="O8" s="206">
        <f>'AM003_MRS(input)'!$F$31</f>
        <v>0</v>
      </c>
      <c r="P8" s="205">
        <f>'AM003_MRS(input)'!$F$29</f>
        <v>52.2</v>
      </c>
      <c r="Q8" s="205">
        <f>'AM003_MRS(input)'!$F$30</f>
        <v>6.1600000000000002E-2</v>
      </c>
      <c r="R8" s="204" t="e">
        <f>$I$7/($I$7+'AM003_MRS(input)'!$F$15*'AM003_MRS(input)'!$F$34/1000+$J$7)</f>
        <v>#DIV/0!</v>
      </c>
      <c r="S8" s="204" t="e">
        <f t="shared" si="0"/>
        <v>#DIV/0!</v>
      </c>
      <c r="T8" s="203">
        <f>(C8*(D8-E8)*'AM003_MRS(input)'!$F$27*'AM003_MRS(input)'!$F$28/1000)/'AM003_MRS(input)'!$F$26*'AM003_MRS(input)'!$F$30</f>
        <v>0</v>
      </c>
      <c r="U8" s="203" t="str">
        <f>IF(ISERROR((F8+G8)*R8*K8+(F8+G8)*S8*IFERROR(SMALL(L8:N8,COUNTIF(L8:N8,0)+1),0)+H8*'AM003_MRS(input)'!$F$30*'AM003_MRS(input)'!$F$29),"0.00",((F8+G8)*R8*K8+(F8+G8)*S8*IFERROR(SMALL(L8:N8,COUNTIF(L8:N8,0)+1),0)+H8*'AM003_MRS(input)'!$F$30*'AM003_MRS(input)'!$F$29))</f>
        <v>0.00</v>
      </c>
      <c r="V8" s="202">
        <f t="shared" si="1"/>
        <v>0</v>
      </c>
    </row>
    <row r="9" spans="1:22" x14ac:dyDescent="0.2">
      <c r="A9" s="292"/>
      <c r="B9" s="115">
        <v>3</v>
      </c>
      <c r="C9" s="213"/>
      <c r="D9" s="213"/>
      <c r="E9" s="213"/>
      <c r="F9" s="212"/>
      <c r="G9" s="212"/>
      <c r="H9" s="212"/>
      <c r="I9" s="211">
        <f>'AM003_MRS(input)'!$F$14</f>
        <v>0</v>
      </c>
      <c r="J9" s="210">
        <f>'AM003_MRS(input)'!$F$17</f>
        <v>0</v>
      </c>
      <c r="K9" s="209">
        <f>'AM003_MRS(input)'!$F$22</f>
        <v>5.57E-2</v>
      </c>
      <c r="L9" s="208">
        <f>'AM003_MRS(input)'!$F$23</f>
        <v>0</v>
      </c>
      <c r="M9" s="208">
        <f>'AM003_MRS(input)'!$F$24</f>
        <v>0</v>
      </c>
      <c r="N9" s="207">
        <f>'AM003_MRS(input)'!$F$25</f>
        <v>0</v>
      </c>
      <c r="O9" s="206">
        <f>'AM003_MRS(input)'!$F$31</f>
        <v>0</v>
      </c>
      <c r="P9" s="205">
        <f>'AM003_MRS(input)'!$F$29</f>
        <v>52.2</v>
      </c>
      <c r="Q9" s="205">
        <f>'AM003_MRS(input)'!$F$30</f>
        <v>6.1600000000000002E-2</v>
      </c>
      <c r="R9" s="204" t="e">
        <f>$I$7/($I$7+'AM003_MRS(input)'!$F$15*'AM003_MRS(input)'!$F$34/1000+$J$7)</f>
        <v>#DIV/0!</v>
      </c>
      <c r="S9" s="204" t="e">
        <f t="shared" si="0"/>
        <v>#DIV/0!</v>
      </c>
      <c r="T9" s="203">
        <f>(C9*(D9-E9)*'AM003_MRS(input)'!$F$27*'AM003_MRS(input)'!$F$28/1000)/'AM003_MRS(input)'!$F$26*'AM003_MRS(input)'!$F$30</f>
        <v>0</v>
      </c>
      <c r="U9" s="203" t="str">
        <f>IF(ISERROR((F9+G9)*R9*K9+(F9+G9)*S9*IFERROR(SMALL(L9:N9,COUNTIF(L9:N9,0)+1),0)+H9*'AM003_MRS(input)'!$F$30*'AM003_MRS(input)'!$F$29),"0.00",((F9+G9)*R9*K9+(F9+G9)*S9*IFERROR(SMALL(L9:N9,COUNTIF(L9:N9,0)+1),0)+H9*'AM003_MRS(input)'!$F$30*'AM003_MRS(input)'!$F$29))</f>
        <v>0.00</v>
      </c>
      <c r="V9" s="202">
        <f t="shared" si="1"/>
        <v>0</v>
      </c>
    </row>
    <row r="10" spans="1:22" x14ac:dyDescent="0.2">
      <c r="A10" s="292"/>
      <c r="B10" s="115">
        <v>4</v>
      </c>
      <c r="C10" s="213"/>
      <c r="D10" s="213"/>
      <c r="E10" s="213"/>
      <c r="F10" s="212"/>
      <c r="G10" s="212"/>
      <c r="H10" s="212"/>
      <c r="I10" s="211">
        <f>'AM003_MRS(input)'!$F$14</f>
        <v>0</v>
      </c>
      <c r="J10" s="210">
        <f>'AM003_MRS(input)'!$F$17</f>
        <v>0</v>
      </c>
      <c r="K10" s="209">
        <f>'AM003_MRS(input)'!$F$22</f>
        <v>5.57E-2</v>
      </c>
      <c r="L10" s="208">
        <f>'AM003_MRS(input)'!$F$23</f>
        <v>0</v>
      </c>
      <c r="M10" s="208">
        <f>'AM003_MRS(input)'!$F$24</f>
        <v>0</v>
      </c>
      <c r="N10" s="207">
        <f>'AM003_MRS(input)'!$F$25</f>
        <v>0</v>
      </c>
      <c r="O10" s="206">
        <f>'AM003_MRS(input)'!$F$31</f>
        <v>0</v>
      </c>
      <c r="P10" s="205">
        <f>'AM003_MRS(input)'!$F$29</f>
        <v>52.2</v>
      </c>
      <c r="Q10" s="205">
        <f>'AM003_MRS(input)'!$F$30</f>
        <v>6.1600000000000002E-2</v>
      </c>
      <c r="R10" s="204" t="e">
        <f>$I$7/($I$7+'AM003_MRS(input)'!$F$15*'AM003_MRS(input)'!$F$34/1000+$J$7)</f>
        <v>#DIV/0!</v>
      </c>
      <c r="S10" s="204" t="e">
        <f t="shared" si="0"/>
        <v>#DIV/0!</v>
      </c>
      <c r="T10" s="203">
        <f>(C10*(D10-E10)*'AM003_MRS(input)'!$F$27*'AM003_MRS(input)'!$F$28/1000)/'AM003_MRS(input)'!$F$26*'AM003_MRS(input)'!$F$30</f>
        <v>0</v>
      </c>
      <c r="U10" s="203" t="str">
        <f>IF(ISERROR((F10+G10)*R10*K10+(F10+G10)*S10*IFERROR(SMALL(L10:N10,COUNTIF(L10:N10,0)+1),0)+H10*'AM003_MRS(input)'!$F$30*'AM003_MRS(input)'!$F$29),"0.00",((F10+G10)*R10*K10+(F10+G10)*S10*IFERROR(SMALL(L10:N10,COUNTIF(L10:N10,0)+1),0)+H10*'AM003_MRS(input)'!$F$30*'AM003_MRS(input)'!$F$29))</f>
        <v>0.00</v>
      </c>
      <c r="V10" s="202">
        <f t="shared" si="1"/>
        <v>0</v>
      </c>
    </row>
    <row r="11" spans="1:22" x14ac:dyDescent="0.2">
      <c r="A11" s="292"/>
      <c r="B11" s="115">
        <v>5</v>
      </c>
      <c r="C11" s="213"/>
      <c r="D11" s="213"/>
      <c r="E11" s="213"/>
      <c r="F11" s="212"/>
      <c r="G11" s="212"/>
      <c r="H11" s="212"/>
      <c r="I11" s="211">
        <f>'AM003_MRS(input)'!$F$14</f>
        <v>0</v>
      </c>
      <c r="J11" s="210">
        <f>'AM003_MRS(input)'!$F$17</f>
        <v>0</v>
      </c>
      <c r="K11" s="209">
        <f>'AM003_MRS(input)'!$F$22</f>
        <v>5.57E-2</v>
      </c>
      <c r="L11" s="208">
        <f>'AM003_MRS(input)'!$F$23</f>
        <v>0</v>
      </c>
      <c r="M11" s="208">
        <f>'AM003_MRS(input)'!$F$24</f>
        <v>0</v>
      </c>
      <c r="N11" s="207">
        <f>'AM003_MRS(input)'!$F$25</f>
        <v>0</v>
      </c>
      <c r="O11" s="206">
        <f>'AM003_MRS(input)'!$F$31</f>
        <v>0</v>
      </c>
      <c r="P11" s="205">
        <f>'AM003_MRS(input)'!$F$29</f>
        <v>52.2</v>
      </c>
      <c r="Q11" s="205">
        <f>'AM003_MRS(input)'!$F$30</f>
        <v>6.1600000000000002E-2</v>
      </c>
      <c r="R11" s="204" t="e">
        <f>$I$7/($I$7+'AM003_MRS(input)'!$F$15*'AM003_MRS(input)'!$F$34/1000+$J$7)</f>
        <v>#DIV/0!</v>
      </c>
      <c r="S11" s="204" t="e">
        <f t="shared" si="0"/>
        <v>#DIV/0!</v>
      </c>
      <c r="T11" s="203">
        <f>(C11*(D11-E11)*'AM003_MRS(input)'!$F$27*'AM003_MRS(input)'!$F$28/1000)/'AM003_MRS(input)'!$F$26*'AM003_MRS(input)'!$F$30</f>
        <v>0</v>
      </c>
      <c r="U11" s="203" t="str">
        <f>IF(ISERROR((F11+G11)*R11*K11+(F11+G11)*S11*IFERROR(SMALL(L11:N11,COUNTIF(L11:N11,0)+1),0)+H11*'AM003_MRS(input)'!$F$30*'AM003_MRS(input)'!$F$29),"0.00",((F11+G11)*R11*K11+(F11+G11)*S11*IFERROR(SMALL(L11:N11,COUNTIF(L11:N11,0)+1),0)+H11*'AM003_MRS(input)'!$F$30*'AM003_MRS(input)'!$F$29))</f>
        <v>0.00</v>
      </c>
      <c r="V11" s="202">
        <f t="shared" si="1"/>
        <v>0</v>
      </c>
    </row>
    <row r="12" spans="1:22" x14ac:dyDescent="0.2">
      <c r="A12" s="292"/>
      <c r="B12" s="115">
        <v>6</v>
      </c>
      <c r="C12" s="213"/>
      <c r="D12" s="213"/>
      <c r="E12" s="213"/>
      <c r="F12" s="212"/>
      <c r="G12" s="212"/>
      <c r="H12" s="212"/>
      <c r="I12" s="211">
        <f>'AM003_MRS(input)'!$F$14</f>
        <v>0</v>
      </c>
      <c r="J12" s="210">
        <f>'AM003_MRS(input)'!$F$17</f>
        <v>0</v>
      </c>
      <c r="K12" s="209">
        <f>'AM003_MRS(input)'!$F$22</f>
        <v>5.57E-2</v>
      </c>
      <c r="L12" s="208">
        <f>'AM003_MRS(input)'!$F$23</f>
        <v>0</v>
      </c>
      <c r="M12" s="208">
        <f>'AM003_MRS(input)'!$F$24</f>
        <v>0</v>
      </c>
      <c r="N12" s="207">
        <f>'AM003_MRS(input)'!$F$25</f>
        <v>0</v>
      </c>
      <c r="O12" s="206">
        <f>'AM003_MRS(input)'!$F$31</f>
        <v>0</v>
      </c>
      <c r="P12" s="205">
        <f>'AM003_MRS(input)'!$F$29</f>
        <v>52.2</v>
      </c>
      <c r="Q12" s="205">
        <f>'AM003_MRS(input)'!$F$30</f>
        <v>6.1600000000000002E-2</v>
      </c>
      <c r="R12" s="204" t="e">
        <f>$I$7/($I$7+'AM003_MRS(input)'!$F$15*'AM003_MRS(input)'!$F$34/1000+$J$7)</f>
        <v>#DIV/0!</v>
      </c>
      <c r="S12" s="204" t="e">
        <f t="shared" si="0"/>
        <v>#DIV/0!</v>
      </c>
      <c r="T12" s="203">
        <f>(C12*(D12-E12)*'AM003_MRS(input)'!$F$27*'AM003_MRS(input)'!$F$28/1000)/'AM003_MRS(input)'!$F$26*'AM003_MRS(input)'!$F$30</f>
        <v>0</v>
      </c>
      <c r="U12" s="203" t="str">
        <f>IF(ISERROR((F12+G12)*R12*K12+(F12+G12)*S12*IFERROR(SMALL(L12:N12,COUNTIF(L12:N12,0)+1),0)+H12*'AM003_MRS(input)'!$F$30*'AM003_MRS(input)'!$F$29),"0.00",((F12+G12)*R12*K12+(F12+G12)*S12*IFERROR(SMALL(L12:N12,COUNTIF(L12:N12,0)+1),0)+H12*'AM003_MRS(input)'!$F$30*'AM003_MRS(input)'!$F$29))</f>
        <v>0.00</v>
      </c>
      <c r="V12" s="202">
        <f t="shared" si="1"/>
        <v>0</v>
      </c>
    </row>
    <row r="13" spans="1:22" x14ac:dyDescent="0.2">
      <c r="A13" s="292"/>
      <c r="B13" s="115">
        <v>7</v>
      </c>
      <c r="C13" s="213"/>
      <c r="D13" s="213"/>
      <c r="E13" s="213"/>
      <c r="F13" s="212"/>
      <c r="G13" s="212"/>
      <c r="H13" s="212"/>
      <c r="I13" s="211">
        <f>'AM003_MRS(input)'!$F$14</f>
        <v>0</v>
      </c>
      <c r="J13" s="210">
        <f>'AM003_MRS(input)'!$F$17</f>
        <v>0</v>
      </c>
      <c r="K13" s="209">
        <f>'AM003_MRS(input)'!$F$22</f>
        <v>5.57E-2</v>
      </c>
      <c r="L13" s="208">
        <f>'AM003_MRS(input)'!$F$23</f>
        <v>0</v>
      </c>
      <c r="M13" s="208">
        <f>'AM003_MRS(input)'!$F$24</f>
        <v>0</v>
      </c>
      <c r="N13" s="207">
        <f>'AM003_MRS(input)'!$F$25</f>
        <v>0</v>
      </c>
      <c r="O13" s="206">
        <f>'AM003_MRS(input)'!$F$31</f>
        <v>0</v>
      </c>
      <c r="P13" s="205">
        <f>'AM003_MRS(input)'!$F$29</f>
        <v>52.2</v>
      </c>
      <c r="Q13" s="205">
        <f>'AM003_MRS(input)'!$F$30</f>
        <v>6.1600000000000002E-2</v>
      </c>
      <c r="R13" s="204" t="e">
        <f>$I$7/($I$7+'AM003_MRS(input)'!$F$15*'AM003_MRS(input)'!$F$34/1000+$J$7)</f>
        <v>#DIV/0!</v>
      </c>
      <c r="S13" s="204" t="e">
        <f t="shared" si="0"/>
        <v>#DIV/0!</v>
      </c>
      <c r="T13" s="203">
        <f>(C13*(D13-E13)*'AM003_MRS(input)'!$F$27*'AM003_MRS(input)'!$F$28/1000)/'AM003_MRS(input)'!$F$26*'AM003_MRS(input)'!$F$30</f>
        <v>0</v>
      </c>
      <c r="U13" s="203" t="str">
        <f>IF(ISERROR((F13+G13)*R13*K13+(F13+G13)*S13*IFERROR(SMALL(L13:N13,COUNTIF(L13:N13,0)+1),0)+H13*'AM003_MRS(input)'!$F$30*'AM003_MRS(input)'!$F$29),"0.00",((F13+G13)*R13*K13+(F13+G13)*S13*IFERROR(SMALL(L13:N13,COUNTIF(L13:N13,0)+1),0)+H13*'AM003_MRS(input)'!$F$30*'AM003_MRS(input)'!$F$29))</f>
        <v>0.00</v>
      </c>
      <c r="V13" s="202">
        <f t="shared" si="1"/>
        <v>0</v>
      </c>
    </row>
    <row r="14" spans="1:22" x14ac:dyDescent="0.2">
      <c r="A14" s="292"/>
      <c r="B14" s="115">
        <v>8</v>
      </c>
      <c r="C14" s="213"/>
      <c r="D14" s="213"/>
      <c r="E14" s="213"/>
      <c r="F14" s="212"/>
      <c r="G14" s="212"/>
      <c r="H14" s="212"/>
      <c r="I14" s="211">
        <f>'AM003_MRS(input)'!$F$14</f>
        <v>0</v>
      </c>
      <c r="J14" s="210">
        <f>'AM003_MRS(input)'!$F$17</f>
        <v>0</v>
      </c>
      <c r="K14" s="209">
        <f>'AM003_MRS(input)'!$F$22</f>
        <v>5.57E-2</v>
      </c>
      <c r="L14" s="208">
        <f>'AM003_MRS(input)'!$F$23</f>
        <v>0</v>
      </c>
      <c r="M14" s="208">
        <f>'AM003_MRS(input)'!$F$24</f>
        <v>0</v>
      </c>
      <c r="N14" s="207">
        <f>'AM003_MRS(input)'!$F$25</f>
        <v>0</v>
      </c>
      <c r="O14" s="206">
        <f>'AM003_MRS(input)'!$F$31</f>
        <v>0</v>
      </c>
      <c r="P14" s="205">
        <f>'AM003_MRS(input)'!$F$29</f>
        <v>52.2</v>
      </c>
      <c r="Q14" s="205">
        <f>'AM003_MRS(input)'!$F$30</f>
        <v>6.1600000000000002E-2</v>
      </c>
      <c r="R14" s="204" t="e">
        <f>$I$7/($I$7+'AM003_MRS(input)'!$F$15*'AM003_MRS(input)'!$F$34/1000+$J$7)</f>
        <v>#DIV/0!</v>
      </c>
      <c r="S14" s="204" t="e">
        <f t="shared" si="0"/>
        <v>#DIV/0!</v>
      </c>
      <c r="T14" s="203">
        <f>(C14*(D14-E14)*'AM003_MRS(input)'!$F$27*'AM003_MRS(input)'!$F$28/1000)/'AM003_MRS(input)'!$F$26*'AM003_MRS(input)'!$F$30</f>
        <v>0</v>
      </c>
      <c r="U14" s="203" t="str">
        <f>IF(ISERROR((F14+G14)*R14*K14+(F14+G14)*S14*IFERROR(SMALL(L14:N14,COUNTIF(L14:N14,0)+1),0)+H14*'AM003_MRS(input)'!$F$30*'AM003_MRS(input)'!$F$29),"0.00",((F14+G14)*R14*K14+(F14+G14)*S14*IFERROR(SMALL(L14:N14,COUNTIF(L14:N14,0)+1),0)+H14*'AM003_MRS(input)'!$F$30*'AM003_MRS(input)'!$F$29))</f>
        <v>0.00</v>
      </c>
      <c r="V14" s="202">
        <f t="shared" si="1"/>
        <v>0</v>
      </c>
    </row>
    <row r="15" spans="1:22" x14ac:dyDescent="0.2">
      <c r="A15" s="292"/>
      <c r="B15" s="115">
        <v>9</v>
      </c>
      <c r="C15" s="213"/>
      <c r="D15" s="213"/>
      <c r="E15" s="213"/>
      <c r="F15" s="212"/>
      <c r="G15" s="212"/>
      <c r="H15" s="212"/>
      <c r="I15" s="211">
        <f>'AM003_MRS(input)'!$F$14</f>
        <v>0</v>
      </c>
      <c r="J15" s="210">
        <f>'AM003_MRS(input)'!$F$17</f>
        <v>0</v>
      </c>
      <c r="K15" s="209">
        <f>'AM003_MRS(input)'!$F$22</f>
        <v>5.57E-2</v>
      </c>
      <c r="L15" s="208">
        <f>'AM003_MRS(input)'!$F$23</f>
        <v>0</v>
      </c>
      <c r="M15" s="208">
        <f>'AM003_MRS(input)'!$F$24</f>
        <v>0</v>
      </c>
      <c r="N15" s="207">
        <f>'AM003_MRS(input)'!$F$25</f>
        <v>0</v>
      </c>
      <c r="O15" s="206">
        <f>'AM003_MRS(input)'!$F$31</f>
        <v>0</v>
      </c>
      <c r="P15" s="205">
        <f>'AM003_MRS(input)'!$F$29</f>
        <v>52.2</v>
      </c>
      <c r="Q15" s="205">
        <f>'AM003_MRS(input)'!$F$30</f>
        <v>6.1600000000000002E-2</v>
      </c>
      <c r="R15" s="204" t="e">
        <f>$I$7/($I$7+'AM003_MRS(input)'!$F$15*'AM003_MRS(input)'!$F$34/1000+$J$7)</f>
        <v>#DIV/0!</v>
      </c>
      <c r="S15" s="204" t="e">
        <f t="shared" si="0"/>
        <v>#DIV/0!</v>
      </c>
      <c r="T15" s="203">
        <f>(C15*(D15-E15)*'AM003_MRS(input)'!$F$27*'AM003_MRS(input)'!$F$28/1000)/'AM003_MRS(input)'!$F$26*'AM003_MRS(input)'!$F$30</f>
        <v>0</v>
      </c>
      <c r="U15" s="203" t="str">
        <f>IF(ISERROR((F15+G15)*R15*K15+(F15+G15)*S15*IFERROR(SMALL(L15:N15,COUNTIF(L15:N15,0)+1),0)+H15*'AM003_MRS(input)'!$F$30*'AM003_MRS(input)'!$F$29),"0.00",((F15+G15)*R15*K15+(F15+G15)*S15*IFERROR(SMALL(L15:N15,COUNTIF(L15:N15,0)+1),0)+H15*'AM003_MRS(input)'!$F$30*'AM003_MRS(input)'!$F$29))</f>
        <v>0.00</v>
      </c>
      <c r="V15" s="202">
        <f t="shared" si="1"/>
        <v>0</v>
      </c>
    </row>
    <row r="16" spans="1:22" x14ac:dyDescent="0.2">
      <c r="A16" s="292"/>
      <c r="B16" s="115">
        <v>10</v>
      </c>
      <c r="C16" s="213"/>
      <c r="D16" s="213"/>
      <c r="E16" s="213"/>
      <c r="F16" s="212"/>
      <c r="G16" s="212"/>
      <c r="H16" s="212"/>
      <c r="I16" s="211">
        <f>'AM003_MRS(input)'!$F$14</f>
        <v>0</v>
      </c>
      <c r="J16" s="210">
        <f>'AM003_MRS(input)'!$F$17</f>
        <v>0</v>
      </c>
      <c r="K16" s="209">
        <f>'AM003_MRS(input)'!$F$22</f>
        <v>5.57E-2</v>
      </c>
      <c r="L16" s="208">
        <f>'AM003_MRS(input)'!$F$23</f>
        <v>0</v>
      </c>
      <c r="M16" s="208">
        <f>'AM003_MRS(input)'!$F$24</f>
        <v>0</v>
      </c>
      <c r="N16" s="207">
        <f>'AM003_MRS(input)'!$F$25</f>
        <v>0</v>
      </c>
      <c r="O16" s="206">
        <f>'AM003_MRS(input)'!$F$31</f>
        <v>0</v>
      </c>
      <c r="P16" s="205">
        <f>'AM003_MRS(input)'!$F$29</f>
        <v>52.2</v>
      </c>
      <c r="Q16" s="205">
        <f>'AM003_MRS(input)'!$F$30</f>
        <v>6.1600000000000002E-2</v>
      </c>
      <c r="R16" s="204" t="e">
        <f>$I$7/($I$7+'AM003_MRS(input)'!$F$15*'AM003_MRS(input)'!$F$34/1000+$J$7)</f>
        <v>#DIV/0!</v>
      </c>
      <c r="S16" s="204" t="e">
        <f t="shared" si="0"/>
        <v>#DIV/0!</v>
      </c>
      <c r="T16" s="203">
        <f>(C16*(D16-E16)*'AM003_MRS(input)'!$F$27*'AM003_MRS(input)'!$F$28/1000)/'AM003_MRS(input)'!$F$26*'AM003_MRS(input)'!$F$30</f>
        <v>0</v>
      </c>
      <c r="U16" s="203" t="str">
        <f>IF(ISERROR((F16+G16)*R16*K16+(F16+G16)*S16*IFERROR(SMALL(L16:N16,COUNTIF(L16:N16,0)+1),0)+H16*'AM003_MRS(input)'!$F$30*'AM003_MRS(input)'!$F$29),"0.00",((F16+G16)*R16*K16+(F16+G16)*S16*IFERROR(SMALL(L16:N16,COUNTIF(L16:N16,0)+1),0)+H16*'AM003_MRS(input)'!$F$30*'AM003_MRS(input)'!$F$29))</f>
        <v>0.00</v>
      </c>
      <c r="V16" s="202">
        <f t="shared" si="1"/>
        <v>0</v>
      </c>
    </row>
    <row r="17" spans="1:22" x14ac:dyDescent="0.2">
      <c r="A17" s="292"/>
      <c r="B17" s="115">
        <v>11</v>
      </c>
      <c r="C17" s="213"/>
      <c r="D17" s="213"/>
      <c r="E17" s="213"/>
      <c r="F17" s="212"/>
      <c r="G17" s="212"/>
      <c r="H17" s="212"/>
      <c r="I17" s="211">
        <f>'AM003_MRS(input)'!$F$14</f>
        <v>0</v>
      </c>
      <c r="J17" s="210">
        <f>'AM003_MRS(input)'!$F$17</f>
        <v>0</v>
      </c>
      <c r="K17" s="209">
        <f>'AM003_MRS(input)'!$F$22</f>
        <v>5.57E-2</v>
      </c>
      <c r="L17" s="208">
        <f>'AM003_MRS(input)'!$F$23</f>
        <v>0</v>
      </c>
      <c r="M17" s="208">
        <f>'AM003_MRS(input)'!$F$24</f>
        <v>0</v>
      </c>
      <c r="N17" s="207">
        <f>'AM003_MRS(input)'!$F$25</f>
        <v>0</v>
      </c>
      <c r="O17" s="206">
        <f>'AM003_MRS(input)'!$F$31</f>
        <v>0</v>
      </c>
      <c r="P17" s="205">
        <f>'AM003_MRS(input)'!$F$29</f>
        <v>52.2</v>
      </c>
      <c r="Q17" s="205">
        <f>'AM003_MRS(input)'!$F$30</f>
        <v>6.1600000000000002E-2</v>
      </c>
      <c r="R17" s="204" t="e">
        <f>$I$7/($I$7+'AM003_MRS(input)'!$F$15*'AM003_MRS(input)'!$F$34/1000+$J$7)</f>
        <v>#DIV/0!</v>
      </c>
      <c r="S17" s="204" t="e">
        <f t="shared" si="0"/>
        <v>#DIV/0!</v>
      </c>
      <c r="T17" s="203">
        <f>(C17*(D17-E17)*'AM003_MRS(input)'!$F$27*'AM003_MRS(input)'!$F$28/1000)/'AM003_MRS(input)'!$F$26*'AM003_MRS(input)'!$F$30</f>
        <v>0</v>
      </c>
      <c r="U17" s="203" t="str">
        <f>IF(ISERROR((F17+G17)*R17*K17+(F17+G17)*S17*IFERROR(SMALL(L17:N17,COUNTIF(L17:N17,0)+1),0)+H17*'AM003_MRS(input)'!$F$30*'AM003_MRS(input)'!$F$29),"0.00",((F17+G17)*R17*K17+(F17+G17)*S17*IFERROR(SMALL(L17:N17,COUNTIF(L17:N17,0)+1),0)+H17*'AM003_MRS(input)'!$F$30*'AM003_MRS(input)'!$F$29))</f>
        <v>0.00</v>
      </c>
      <c r="V17" s="202">
        <f t="shared" si="1"/>
        <v>0</v>
      </c>
    </row>
    <row r="18" spans="1:22" x14ac:dyDescent="0.2">
      <c r="A18" s="292"/>
      <c r="B18" s="115">
        <v>12</v>
      </c>
      <c r="C18" s="213"/>
      <c r="D18" s="213"/>
      <c r="E18" s="213"/>
      <c r="F18" s="212"/>
      <c r="G18" s="212"/>
      <c r="H18" s="212"/>
      <c r="I18" s="211">
        <f>'AM003_MRS(input)'!$F$14</f>
        <v>0</v>
      </c>
      <c r="J18" s="210">
        <f>'AM003_MRS(input)'!$F$17</f>
        <v>0</v>
      </c>
      <c r="K18" s="209">
        <f>'AM003_MRS(input)'!$F$22</f>
        <v>5.57E-2</v>
      </c>
      <c r="L18" s="208">
        <f>'AM003_MRS(input)'!$F$23</f>
        <v>0</v>
      </c>
      <c r="M18" s="208">
        <f>'AM003_MRS(input)'!$F$24</f>
        <v>0</v>
      </c>
      <c r="N18" s="207">
        <f>'AM003_MRS(input)'!$F$25</f>
        <v>0</v>
      </c>
      <c r="O18" s="206">
        <f>'AM003_MRS(input)'!$F$31</f>
        <v>0</v>
      </c>
      <c r="P18" s="205">
        <f>'AM003_MRS(input)'!$F$29</f>
        <v>52.2</v>
      </c>
      <c r="Q18" s="205">
        <f>'AM003_MRS(input)'!$F$30</f>
        <v>6.1600000000000002E-2</v>
      </c>
      <c r="R18" s="204" t="e">
        <f>$I$7/($I$7+'AM003_MRS(input)'!$F$15*'AM003_MRS(input)'!$F$34/1000+$J$7)</f>
        <v>#DIV/0!</v>
      </c>
      <c r="S18" s="204" t="e">
        <f t="shared" si="0"/>
        <v>#DIV/0!</v>
      </c>
      <c r="T18" s="203">
        <f>(C18*(D18-E18)*'AM003_MRS(input)'!$F$27*'AM003_MRS(input)'!$F$28/1000)/'AM003_MRS(input)'!$F$26*'AM003_MRS(input)'!$F$30</f>
        <v>0</v>
      </c>
      <c r="U18" s="203" t="str">
        <f>IF(ISERROR((F18+G18)*R18*K18+(F18+G18)*S18*IFERROR(SMALL(L18:N18,COUNTIF(L18:N18,0)+1),0)+H18*'AM003_MRS(input)'!$F$30*'AM003_MRS(input)'!$F$29),"0.00",((F18+G18)*R18*K18+(F18+G18)*S18*IFERROR(SMALL(L18:N18,COUNTIF(L18:N18,0)+1),0)+H18*'AM003_MRS(input)'!$F$30*'AM003_MRS(input)'!$F$29))</f>
        <v>0.00</v>
      </c>
      <c r="V18" s="202">
        <f t="shared" si="1"/>
        <v>0</v>
      </c>
    </row>
    <row r="19" spans="1:22" x14ac:dyDescent="0.2">
      <c r="A19" s="292"/>
      <c r="B19" s="115">
        <v>13</v>
      </c>
      <c r="C19" s="213"/>
      <c r="D19" s="213"/>
      <c r="E19" s="213"/>
      <c r="F19" s="212"/>
      <c r="G19" s="212"/>
      <c r="H19" s="212"/>
      <c r="I19" s="211">
        <f>'AM003_MRS(input)'!$F$14</f>
        <v>0</v>
      </c>
      <c r="J19" s="210">
        <f>'AM003_MRS(input)'!$F$17</f>
        <v>0</v>
      </c>
      <c r="K19" s="209">
        <f>'AM003_MRS(input)'!$F$22</f>
        <v>5.57E-2</v>
      </c>
      <c r="L19" s="208">
        <f>'AM003_MRS(input)'!$F$23</f>
        <v>0</v>
      </c>
      <c r="M19" s="208">
        <f>'AM003_MRS(input)'!$F$24</f>
        <v>0</v>
      </c>
      <c r="N19" s="207">
        <f>'AM003_MRS(input)'!$F$25</f>
        <v>0</v>
      </c>
      <c r="O19" s="206">
        <f>'AM003_MRS(input)'!$F$31</f>
        <v>0</v>
      </c>
      <c r="P19" s="205">
        <f>'AM003_MRS(input)'!$F$29</f>
        <v>52.2</v>
      </c>
      <c r="Q19" s="205">
        <f>'AM003_MRS(input)'!$F$30</f>
        <v>6.1600000000000002E-2</v>
      </c>
      <c r="R19" s="204" t="e">
        <f>$I$7/($I$7+'AM003_MRS(input)'!$F$15*'AM003_MRS(input)'!$F$34/1000+$J$7)</f>
        <v>#DIV/0!</v>
      </c>
      <c r="S19" s="204" t="e">
        <f t="shared" si="0"/>
        <v>#DIV/0!</v>
      </c>
      <c r="T19" s="203">
        <f>(C19*(D19-E19)*'AM003_MRS(input)'!$F$27*'AM003_MRS(input)'!$F$28/1000)/'AM003_MRS(input)'!$F$26*'AM003_MRS(input)'!$F$30</f>
        <v>0</v>
      </c>
      <c r="U19" s="203" t="str">
        <f>IF(ISERROR((F19+G19)*R19*K19+(F19+G19)*S19*IFERROR(SMALL(L19:N19,COUNTIF(L19:N19,0)+1),0)+H19*'AM003_MRS(input)'!$F$30*'AM003_MRS(input)'!$F$29),"0.00",((F19+G19)*R19*K19+(F19+G19)*S19*IFERROR(SMALL(L19:N19,COUNTIF(L19:N19,0)+1),0)+H19*'AM003_MRS(input)'!$F$30*'AM003_MRS(input)'!$F$29))</f>
        <v>0.00</v>
      </c>
      <c r="V19" s="202">
        <f t="shared" si="1"/>
        <v>0</v>
      </c>
    </row>
    <row r="20" spans="1:22" x14ac:dyDescent="0.2">
      <c r="A20" s="292"/>
      <c r="B20" s="115">
        <v>14</v>
      </c>
      <c r="C20" s="213"/>
      <c r="D20" s="213"/>
      <c r="E20" s="213"/>
      <c r="F20" s="212"/>
      <c r="G20" s="212"/>
      <c r="H20" s="212"/>
      <c r="I20" s="211">
        <f>'AM003_MRS(input)'!$F$14</f>
        <v>0</v>
      </c>
      <c r="J20" s="210">
        <f>'AM003_MRS(input)'!$F$17</f>
        <v>0</v>
      </c>
      <c r="K20" s="209">
        <f>'AM003_MRS(input)'!$F$22</f>
        <v>5.57E-2</v>
      </c>
      <c r="L20" s="208">
        <f>'AM003_MRS(input)'!$F$23</f>
        <v>0</v>
      </c>
      <c r="M20" s="208">
        <f>'AM003_MRS(input)'!$F$24</f>
        <v>0</v>
      </c>
      <c r="N20" s="207">
        <f>'AM003_MRS(input)'!$F$25</f>
        <v>0</v>
      </c>
      <c r="O20" s="206">
        <f>'AM003_MRS(input)'!$F$31</f>
        <v>0</v>
      </c>
      <c r="P20" s="205">
        <f>'AM003_MRS(input)'!$F$29</f>
        <v>52.2</v>
      </c>
      <c r="Q20" s="205">
        <f>'AM003_MRS(input)'!$F$30</f>
        <v>6.1600000000000002E-2</v>
      </c>
      <c r="R20" s="204" t="e">
        <f>$I$7/($I$7+'AM003_MRS(input)'!$F$15*'AM003_MRS(input)'!$F$34/1000+$J$7)</f>
        <v>#DIV/0!</v>
      </c>
      <c r="S20" s="204" t="e">
        <f t="shared" si="0"/>
        <v>#DIV/0!</v>
      </c>
      <c r="T20" s="203">
        <f>(C20*(D20-E20)*'AM003_MRS(input)'!$F$27*'AM003_MRS(input)'!$F$28/1000)/'AM003_MRS(input)'!$F$26*'AM003_MRS(input)'!$F$30</f>
        <v>0</v>
      </c>
      <c r="U20" s="203" t="str">
        <f>IF(ISERROR((F20+G20)*R20*K20+(F20+G20)*S20*IFERROR(SMALL(L20:N20,COUNTIF(L20:N20,0)+1),0)+H20*'AM003_MRS(input)'!$F$30*'AM003_MRS(input)'!$F$29),"0.00",((F20+G20)*R20*K20+(F20+G20)*S20*IFERROR(SMALL(L20:N20,COUNTIF(L20:N20,0)+1),0)+H20*'AM003_MRS(input)'!$F$30*'AM003_MRS(input)'!$F$29))</f>
        <v>0.00</v>
      </c>
      <c r="V20" s="202">
        <f t="shared" si="1"/>
        <v>0</v>
      </c>
    </row>
    <row r="21" spans="1:22" x14ac:dyDescent="0.2">
      <c r="A21" s="292"/>
      <c r="B21" s="115">
        <v>15</v>
      </c>
      <c r="C21" s="213"/>
      <c r="D21" s="213"/>
      <c r="E21" s="213"/>
      <c r="F21" s="212"/>
      <c r="G21" s="212"/>
      <c r="H21" s="212"/>
      <c r="I21" s="211">
        <f>'AM003_MRS(input)'!$F$14</f>
        <v>0</v>
      </c>
      <c r="J21" s="210">
        <f>'AM003_MRS(input)'!$F$17</f>
        <v>0</v>
      </c>
      <c r="K21" s="209">
        <f>'AM003_MRS(input)'!$F$22</f>
        <v>5.57E-2</v>
      </c>
      <c r="L21" s="208">
        <f>'AM003_MRS(input)'!$F$23</f>
        <v>0</v>
      </c>
      <c r="M21" s="208">
        <f>'AM003_MRS(input)'!$F$24</f>
        <v>0</v>
      </c>
      <c r="N21" s="207">
        <f>'AM003_MRS(input)'!$F$25</f>
        <v>0</v>
      </c>
      <c r="O21" s="206">
        <f>'AM003_MRS(input)'!$F$31</f>
        <v>0</v>
      </c>
      <c r="P21" s="205">
        <f>'AM003_MRS(input)'!$F$29</f>
        <v>52.2</v>
      </c>
      <c r="Q21" s="205">
        <f>'AM003_MRS(input)'!$F$30</f>
        <v>6.1600000000000002E-2</v>
      </c>
      <c r="R21" s="204" t="e">
        <f>$I$7/($I$7+'AM003_MRS(input)'!$F$15*'AM003_MRS(input)'!$F$34/1000+$J$7)</f>
        <v>#DIV/0!</v>
      </c>
      <c r="S21" s="204" t="e">
        <f t="shared" si="0"/>
        <v>#DIV/0!</v>
      </c>
      <c r="T21" s="203">
        <f>(C21*(D21-E21)*'AM003_MRS(input)'!$F$27*'AM003_MRS(input)'!$F$28/1000)/'AM003_MRS(input)'!$F$26*'AM003_MRS(input)'!$F$30</f>
        <v>0</v>
      </c>
      <c r="U21" s="203" t="str">
        <f>IF(ISERROR((F21+G21)*R21*K21+(F21+G21)*S21*IFERROR(SMALL(L21:N21,COUNTIF(L21:N21,0)+1),0)+H21*'AM003_MRS(input)'!$F$30*'AM003_MRS(input)'!$F$29),"0.00",((F21+G21)*R21*K21+(F21+G21)*S21*IFERROR(SMALL(L21:N21,COUNTIF(L21:N21,0)+1),0)+H21*'AM003_MRS(input)'!$F$30*'AM003_MRS(input)'!$F$29))</f>
        <v>0.00</v>
      </c>
      <c r="V21" s="202">
        <f t="shared" si="1"/>
        <v>0</v>
      </c>
    </row>
    <row r="22" spans="1:22" x14ac:dyDescent="0.2">
      <c r="A22" s="292"/>
      <c r="B22" s="115">
        <v>16</v>
      </c>
      <c r="C22" s="213"/>
      <c r="D22" s="213"/>
      <c r="E22" s="213"/>
      <c r="F22" s="212"/>
      <c r="G22" s="212"/>
      <c r="H22" s="212"/>
      <c r="I22" s="211">
        <f>'AM003_MRS(input)'!$F$14</f>
        <v>0</v>
      </c>
      <c r="J22" s="210">
        <f>'AM003_MRS(input)'!$F$17</f>
        <v>0</v>
      </c>
      <c r="K22" s="209">
        <f>'AM003_MRS(input)'!$F$22</f>
        <v>5.57E-2</v>
      </c>
      <c r="L22" s="208">
        <f>'AM003_MRS(input)'!$F$23</f>
        <v>0</v>
      </c>
      <c r="M22" s="208">
        <f>'AM003_MRS(input)'!$F$24</f>
        <v>0</v>
      </c>
      <c r="N22" s="207">
        <f>'AM003_MRS(input)'!$F$25</f>
        <v>0</v>
      </c>
      <c r="O22" s="206">
        <f>'AM003_MRS(input)'!$F$31</f>
        <v>0</v>
      </c>
      <c r="P22" s="205">
        <f>'AM003_MRS(input)'!$F$29</f>
        <v>52.2</v>
      </c>
      <c r="Q22" s="205">
        <f>'AM003_MRS(input)'!$F$30</f>
        <v>6.1600000000000002E-2</v>
      </c>
      <c r="R22" s="204" t="e">
        <f>$I$7/($I$7+'AM003_MRS(input)'!$F$15*'AM003_MRS(input)'!$F$34/1000+$J$7)</f>
        <v>#DIV/0!</v>
      </c>
      <c r="S22" s="204" t="e">
        <f t="shared" si="0"/>
        <v>#DIV/0!</v>
      </c>
      <c r="T22" s="203">
        <f>(C22*(D22-E22)*'AM003_MRS(input)'!$F$27*'AM003_MRS(input)'!$F$28/1000)/'AM003_MRS(input)'!$F$26*'AM003_MRS(input)'!$F$30</f>
        <v>0</v>
      </c>
      <c r="U22" s="203" t="str">
        <f>IF(ISERROR((F22+G22)*R22*K22+(F22+G22)*S22*IFERROR(SMALL(L22:N22,COUNTIF(L22:N22,0)+1),0)+H22*'AM003_MRS(input)'!$F$30*'AM003_MRS(input)'!$F$29),"0.00",((F22+G22)*R22*K22+(F22+G22)*S22*IFERROR(SMALL(L22:N22,COUNTIF(L22:N22,0)+1),0)+H22*'AM003_MRS(input)'!$F$30*'AM003_MRS(input)'!$F$29))</f>
        <v>0.00</v>
      </c>
      <c r="V22" s="202">
        <f t="shared" si="1"/>
        <v>0</v>
      </c>
    </row>
    <row r="23" spans="1:22" x14ac:dyDescent="0.2">
      <c r="A23" s="292"/>
      <c r="B23" s="115">
        <v>17</v>
      </c>
      <c r="C23" s="213"/>
      <c r="D23" s="213"/>
      <c r="E23" s="213"/>
      <c r="F23" s="212"/>
      <c r="G23" s="212"/>
      <c r="H23" s="212"/>
      <c r="I23" s="211">
        <f>'AM003_MRS(input)'!$F$14</f>
        <v>0</v>
      </c>
      <c r="J23" s="210">
        <f>'AM003_MRS(input)'!$F$17</f>
        <v>0</v>
      </c>
      <c r="K23" s="209">
        <f>'AM003_MRS(input)'!$F$22</f>
        <v>5.57E-2</v>
      </c>
      <c r="L23" s="208">
        <f>'AM003_MRS(input)'!$F$23</f>
        <v>0</v>
      </c>
      <c r="M23" s="208">
        <f>'AM003_MRS(input)'!$F$24</f>
        <v>0</v>
      </c>
      <c r="N23" s="207">
        <f>'AM003_MRS(input)'!$F$25</f>
        <v>0</v>
      </c>
      <c r="O23" s="206">
        <f>'AM003_MRS(input)'!$F$31</f>
        <v>0</v>
      </c>
      <c r="P23" s="205">
        <f>'AM003_MRS(input)'!$F$29</f>
        <v>52.2</v>
      </c>
      <c r="Q23" s="205">
        <f>'AM003_MRS(input)'!$F$30</f>
        <v>6.1600000000000002E-2</v>
      </c>
      <c r="R23" s="204" t="e">
        <f>$I$7/($I$7+'AM003_MRS(input)'!$F$15*'AM003_MRS(input)'!$F$34/1000+$J$7)</f>
        <v>#DIV/0!</v>
      </c>
      <c r="S23" s="204" t="e">
        <f t="shared" si="0"/>
        <v>#DIV/0!</v>
      </c>
      <c r="T23" s="203">
        <f>(C23*(D23-E23)*'AM003_MRS(input)'!$F$27*'AM003_MRS(input)'!$F$28/1000)/'AM003_MRS(input)'!$F$26*'AM003_MRS(input)'!$F$30</f>
        <v>0</v>
      </c>
      <c r="U23" s="203" t="str">
        <f>IF(ISERROR((F23+G23)*R23*K23+(F23+G23)*S23*IFERROR(SMALL(L23:N23,COUNTIF(L23:N23,0)+1),0)+H23*'AM003_MRS(input)'!$F$30*'AM003_MRS(input)'!$F$29),"0.00",((F23+G23)*R23*K23+(F23+G23)*S23*IFERROR(SMALL(L23:N23,COUNTIF(L23:N23,0)+1),0)+H23*'AM003_MRS(input)'!$F$30*'AM003_MRS(input)'!$F$29))</f>
        <v>0.00</v>
      </c>
      <c r="V23" s="202">
        <f t="shared" si="1"/>
        <v>0</v>
      </c>
    </row>
    <row r="24" spans="1:22" x14ac:dyDescent="0.2">
      <c r="A24" s="292"/>
      <c r="B24" s="115">
        <v>18</v>
      </c>
      <c r="C24" s="213"/>
      <c r="D24" s="213"/>
      <c r="E24" s="213"/>
      <c r="F24" s="212"/>
      <c r="G24" s="212"/>
      <c r="H24" s="212"/>
      <c r="I24" s="211">
        <f>'AM003_MRS(input)'!$F$14</f>
        <v>0</v>
      </c>
      <c r="J24" s="210">
        <f>'AM003_MRS(input)'!$F$17</f>
        <v>0</v>
      </c>
      <c r="K24" s="209">
        <f>'AM003_MRS(input)'!$F$22</f>
        <v>5.57E-2</v>
      </c>
      <c r="L24" s="208">
        <f>'AM003_MRS(input)'!$F$23</f>
        <v>0</v>
      </c>
      <c r="M24" s="208">
        <f>'AM003_MRS(input)'!$F$24</f>
        <v>0</v>
      </c>
      <c r="N24" s="207">
        <f>'AM003_MRS(input)'!$F$25</f>
        <v>0</v>
      </c>
      <c r="O24" s="206">
        <f>'AM003_MRS(input)'!$F$31</f>
        <v>0</v>
      </c>
      <c r="P24" s="205">
        <f>'AM003_MRS(input)'!$F$29</f>
        <v>52.2</v>
      </c>
      <c r="Q24" s="205">
        <f>'AM003_MRS(input)'!$F$30</f>
        <v>6.1600000000000002E-2</v>
      </c>
      <c r="R24" s="204" t="e">
        <f>$I$7/($I$7+'AM003_MRS(input)'!$F$15*'AM003_MRS(input)'!$F$34/1000+$J$7)</f>
        <v>#DIV/0!</v>
      </c>
      <c r="S24" s="204" t="e">
        <f t="shared" si="0"/>
        <v>#DIV/0!</v>
      </c>
      <c r="T24" s="203">
        <f>(C24*(D24-E24)*'AM003_MRS(input)'!$F$27*'AM003_MRS(input)'!$F$28/1000)/'AM003_MRS(input)'!$F$26*'AM003_MRS(input)'!$F$30</f>
        <v>0</v>
      </c>
      <c r="U24" s="203" t="str">
        <f>IF(ISERROR((F24+G24)*R24*K24+(F24+G24)*S24*IFERROR(SMALL(L24:N24,COUNTIF(L24:N24,0)+1),0)+H24*'AM003_MRS(input)'!$F$30*'AM003_MRS(input)'!$F$29),"0.00",((F24+G24)*R24*K24+(F24+G24)*S24*IFERROR(SMALL(L24:N24,COUNTIF(L24:N24,0)+1),0)+H24*'AM003_MRS(input)'!$F$30*'AM003_MRS(input)'!$F$29))</f>
        <v>0.00</v>
      </c>
      <c r="V24" s="202">
        <f t="shared" si="1"/>
        <v>0</v>
      </c>
    </row>
    <row r="25" spans="1:22" x14ac:dyDescent="0.2">
      <c r="A25" s="292"/>
      <c r="B25" s="115">
        <v>19</v>
      </c>
      <c r="C25" s="213"/>
      <c r="D25" s="213"/>
      <c r="E25" s="213"/>
      <c r="F25" s="212"/>
      <c r="G25" s="212"/>
      <c r="H25" s="212"/>
      <c r="I25" s="211">
        <f>'AM003_MRS(input)'!$F$14</f>
        <v>0</v>
      </c>
      <c r="J25" s="210">
        <f>'AM003_MRS(input)'!$F$17</f>
        <v>0</v>
      </c>
      <c r="K25" s="209">
        <f>'AM003_MRS(input)'!$F$22</f>
        <v>5.57E-2</v>
      </c>
      <c r="L25" s="208">
        <f>'AM003_MRS(input)'!$F$23</f>
        <v>0</v>
      </c>
      <c r="M25" s="208">
        <f>'AM003_MRS(input)'!$F$24</f>
        <v>0</v>
      </c>
      <c r="N25" s="207">
        <f>'AM003_MRS(input)'!$F$25</f>
        <v>0</v>
      </c>
      <c r="O25" s="206">
        <f>'AM003_MRS(input)'!$F$31</f>
        <v>0</v>
      </c>
      <c r="P25" s="205">
        <f>'AM003_MRS(input)'!$F$29</f>
        <v>52.2</v>
      </c>
      <c r="Q25" s="205">
        <f>'AM003_MRS(input)'!$F$30</f>
        <v>6.1600000000000002E-2</v>
      </c>
      <c r="R25" s="204" t="e">
        <f>$I$7/($I$7+'AM003_MRS(input)'!$F$15*'AM003_MRS(input)'!$F$34/1000+$J$7)</f>
        <v>#DIV/0!</v>
      </c>
      <c r="S25" s="204" t="e">
        <f t="shared" si="0"/>
        <v>#DIV/0!</v>
      </c>
      <c r="T25" s="203">
        <f>(C25*(D25-E25)*'AM003_MRS(input)'!$F$27*'AM003_MRS(input)'!$F$28/1000)/'AM003_MRS(input)'!$F$26*'AM003_MRS(input)'!$F$30</f>
        <v>0</v>
      </c>
      <c r="U25" s="203" t="str">
        <f>IF(ISERROR((F25+G25)*R25*K25+(F25+G25)*S25*IFERROR(SMALL(L25:N25,COUNTIF(L25:N25,0)+1),0)+H25*'AM003_MRS(input)'!$F$30*'AM003_MRS(input)'!$F$29),"0.00",((F25+G25)*R25*K25+(F25+G25)*S25*IFERROR(SMALL(L25:N25,COUNTIF(L25:N25,0)+1),0)+H25*'AM003_MRS(input)'!$F$30*'AM003_MRS(input)'!$F$29))</f>
        <v>0.00</v>
      </c>
      <c r="V25" s="202">
        <f t="shared" si="1"/>
        <v>0</v>
      </c>
    </row>
    <row r="26" spans="1:22" x14ac:dyDescent="0.2">
      <c r="A26" s="292"/>
      <c r="B26" s="115">
        <v>20</v>
      </c>
      <c r="C26" s="213"/>
      <c r="D26" s="213"/>
      <c r="E26" s="213"/>
      <c r="F26" s="212"/>
      <c r="G26" s="212"/>
      <c r="H26" s="212"/>
      <c r="I26" s="211">
        <f>'AM003_MRS(input)'!$F$14</f>
        <v>0</v>
      </c>
      <c r="J26" s="210">
        <f>'AM003_MRS(input)'!$F$17</f>
        <v>0</v>
      </c>
      <c r="K26" s="209">
        <f>'AM003_MRS(input)'!$F$22</f>
        <v>5.57E-2</v>
      </c>
      <c r="L26" s="208">
        <f>'AM003_MRS(input)'!$F$23</f>
        <v>0</v>
      </c>
      <c r="M26" s="208">
        <f>'AM003_MRS(input)'!$F$24</f>
        <v>0</v>
      </c>
      <c r="N26" s="207">
        <f>'AM003_MRS(input)'!$F$25</f>
        <v>0</v>
      </c>
      <c r="O26" s="206">
        <f>'AM003_MRS(input)'!$F$31</f>
        <v>0</v>
      </c>
      <c r="P26" s="205">
        <f>'AM003_MRS(input)'!$F$29</f>
        <v>52.2</v>
      </c>
      <c r="Q26" s="205">
        <f>'AM003_MRS(input)'!$F$30</f>
        <v>6.1600000000000002E-2</v>
      </c>
      <c r="R26" s="204" t="e">
        <f>$I$7/($I$7+'AM003_MRS(input)'!$F$15*'AM003_MRS(input)'!$F$34/1000+$J$7)</f>
        <v>#DIV/0!</v>
      </c>
      <c r="S26" s="204" t="e">
        <f t="shared" si="0"/>
        <v>#DIV/0!</v>
      </c>
      <c r="T26" s="203">
        <f>(C26*(D26-E26)*'AM003_MRS(input)'!$F$27*'AM003_MRS(input)'!$F$28/1000)/'AM003_MRS(input)'!$F$26*'AM003_MRS(input)'!$F$30</f>
        <v>0</v>
      </c>
      <c r="U26" s="203" t="str">
        <f>IF(ISERROR((F26+G26)*R26*K26+(F26+G26)*S26*IFERROR(SMALL(L26:N26,COUNTIF(L26:N26,0)+1),0)+H26*'AM003_MRS(input)'!$F$30*'AM003_MRS(input)'!$F$29),"0.00",((F26+G26)*R26*K26+(F26+G26)*S26*IFERROR(SMALL(L26:N26,COUNTIF(L26:N26,0)+1),0)+H26*'AM003_MRS(input)'!$F$30*'AM003_MRS(input)'!$F$29))</f>
        <v>0.00</v>
      </c>
      <c r="V26" s="202">
        <f t="shared" si="1"/>
        <v>0</v>
      </c>
    </row>
    <row r="27" spans="1:22" x14ac:dyDescent="0.2">
      <c r="A27" s="292"/>
      <c r="B27" s="201" t="s">
        <v>55</v>
      </c>
      <c r="C27" s="200" t="s">
        <v>36</v>
      </c>
      <c r="D27" s="200" t="s">
        <v>36</v>
      </c>
      <c r="E27" s="200" t="s">
        <v>36</v>
      </c>
      <c r="F27" s="200" t="s">
        <v>36</v>
      </c>
      <c r="G27" s="200" t="s">
        <v>36</v>
      </c>
      <c r="H27" s="200" t="s">
        <v>36</v>
      </c>
      <c r="I27" s="200" t="s">
        <v>36</v>
      </c>
      <c r="J27" s="200" t="s">
        <v>36</v>
      </c>
      <c r="K27" s="200" t="s">
        <v>36</v>
      </c>
      <c r="L27" s="200" t="s">
        <v>36</v>
      </c>
      <c r="M27" s="200" t="s">
        <v>36</v>
      </c>
      <c r="N27" s="200" t="s">
        <v>36</v>
      </c>
      <c r="O27" s="200" t="s">
        <v>36</v>
      </c>
      <c r="P27" s="200" t="s">
        <v>36</v>
      </c>
      <c r="Q27" s="200" t="s">
        <v>36</v>
      </c>
      <c r="R27" s="200" t="s">
        <v>36</v>
      </c>
      <c r="S27" s="200" t="s">
        <v>36</v>
      </c>
      <c r="T27" s="198">
        <f>SUMIF(T7:T26,"&gt;0",T7:T26)</f>
        <v>0</v>
      </c>
      <c r="U27" s="199">
        <f>SUM(U7:U26)</f>
        <v>0</v>
      </c>
      <c r="V27" s="198">
        <f>SUMIF(V7:V26,"&gt;0",V7:V26)</f>
        <v>0</v>
      </c>
    </row>
  </sheetData>
  <sheetProtection password="C303" sheet="1" objects="1" scenarios="1" formatCells="0" formatRows="0" insertRows="0"/>
  <mergeCells count="4">
    <mergeCell ref="C3:J3"/>
    <mergeCell ref="K3:Q3"/>
    <mergeCell ref="T3:V3"/>
    <mergeCell ref="A7:A27"/>
  </mergeCells>
  <phoneticPr fontId="3"/>
  <pageMargins left="0.43307086614173229" right="0.43307086614173229" top="0.74803149606299213" bottom="0.74803149606299213" header="0.31496062992125984" footer="0.31496062992125984"/>
  <pageSetup paperSize="9" scale="4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A8C9-40AA-45D3-8FAD-8622F7A20453}">
  <sheetPr>
    <tabColor theme="5" tint="0.39997558519241921"/>
  </sheetPr>
  <dimension ref="A1:K20"/>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6"/>
    <col min="10" max="16384" width="9" style="1"/>
  </cols>
  <sheetData>
    <row r="1" spans="1:11" ht="18" customHeight="1" x14ac:dyDescent="0.2">
      <c r="I1" s="17" t="str">
        <f>'AM003_MPS(input)'!K1</f>
        <v>Monitoring Spreadsheet: JCM_CR_AM003_ver01.0</v>
      </c>
    </row>
    <row r="2" spans="1:11" ht="18" customHeight="1" x14ac:dyDescent="0.2">
      <c r="I2" s="17" t="str">
        <f>'AM003_MPS(input)'!K2</f>
        <v>Reference Number: CR002</v>
      </c>
    </row>
    <row r="3" spans="1:11" ht="28" customHeight="1" x14ac:dyDescent="0.2">
      <c r="A3" s="293" t="s">
        <v>184</v>
      </c>
      <c r="B3" s="293"/>
      <c r="C3" s="293"/>
      <c r="D3" s="293"/>
      <c r="E3" s="293"/>
      <c r="F3" s="293"/>
      <c r="G3" s="293"/>
      <c r="H3" s="293"/>
      <c r="I3" s="293"/>
    </row>
    <row r="4" spans="1:11" ht="11.25" customHeight="1" x14ac:dyDescent="0.2"/>
    <row r="5" spans="1:11" ht="19" customHeight="1" thickBot="1" x14ac:dyDescent="0.25">
      <c r="A5" s="39" t="s">
        <v>60</v>
      </c>
      <c r="B5" s="40"/>
      <c r="C5" s="40"/>
      <c r="D5" s="40"/>
      <c r="E5" s="41"/>
      <c r="F5" s="42" t="s">
        <v>61</v>
      </c>
      <c r="G5" s="42" t="s">
        <v>62</v>
      </c>
      <c r="H5" s="42" t="s">
        <v>14</v>
      </c>
      <c r="I5" s="43" t="s">
        <v>30</v>
      </c>
    </row>
    <row r="6" spans="1:11" ht="19" customHeight="1" thickBot="1" x14ac:dyDescent="0.25">
      <c r="A6" s="44"/>
      <c r="B6" s="21" t="s">
        <v>149</v>
      </c>
      <c r="C6" s="21"/>
      <c r="D6" s="22"/>
      <c r="E6" s="23"/>
      <c r="F6" s="7"/>
      <c r="G6" s="73">
        <f>G10-G13</f>
        <v>0</v>
      </c>
      <c r="H6" s="8" t="s">
        <v>125</v>
      </c>
      <c r="I6" s="48" t="s">
        <v>151</v>
      </c>
    </row>
    <row r="7" spans="1:11" ht="18.75" customHeight="1" x14ac:dyDescent="0.2">
      <c r="A7" s="242" t="s">
        <v>165</v>
      </c>
      <c r="B7" s="29"/>
      <c r="C7" s="29"/>
      <c r="D7" s="29"/>
      <c r="E7" s="30"/>
      <c r="F7" s="30"/>
      <c r="G7" s="30"/>
      <c r="H7" s="30"/>
      <c r="I7" s="46"/>
      <c r="J7" s="65"/>
      <c r="K7" s="65"/>
    </row>
    <row r="8" spans="1:11" ht="18.75" customHeight="1" x14ac:dyDescent="0.2">
      <c r="A8" s="47"/>
      <c r="B8" s="241"/>
      <c r="C8" s="68"/>
      <c r="D8" s="68"/>
      <c r="E8" s="69"/>
      <c r="F8" s="240"/>
      <c r="G8" s="239"/>
      <c r="H8" s="239"/>
      <c r="I8" s="238"/>
    </row>
    <row r="9" spans="1:11" ht="19" customHeight="1" thickBot="1" x14ac:dyDescent="0.25">
      <c r="A9" s="235" t="s">
        <v>163</v>
      </c>
      <c r="B9" s="29"/>
      <c r="C9" s="29"/>
      <c r="D9" s="29"/>
      <c r="E9" s="30"/>
      <c r="F9" s="30"/>
      <c r="G9" s="30"/>
      <c r="H9" s="30"/>
      <c r="I9" s="46"/>
    </row>
    <row r="10" spans="1:11" ht="19" customHeight="1" thickBot="1" x14ac:dyDescent="0.25">
      <c r="A10" s="47"/>
      <c r="B10" s="24" t="s">
        <v>152</v>
      </c>
      <c r="C10" s="237"/>
      <c r="D10" s="26"/>
      <c r="E10" s="26"/>
      <c r="F10" s="9"/>
      <c r="G10" s="75">
        <f>G11</f>
        <v>0</v>
      </c>
      <c r="H10" s="8" t="s">
        <v>125</v>
      </c>
      <c r="I10" s="48" t="s">
        <v>153</v>
      </c>
    </row>
    <row r="11" spans="1:11" ht="19" customHeight="1" x14ac:dyDescent="0.2">
      <c r="A11" s="47"/>
      <c r="B11" s="24"/>
      <c r="C11" s="18" t="s">
        <v>152</v>
      </c>
      <c r="D11" s="19"/>
      <c r="E11" s="20"/>
      <c r="F11" s="10" t="s">
        <v>31</v>
      </c>
      <c r="G11" s="236">
        <f>'AM003_MRS(input_separate)'!T27</f>
        <v>0</v>
      </c>
      <c r="H11" s="8" t="s">
        <v>125</v>
      </c>
      <c r="I11" s="48" t="s">
        <v>153</v>
      </c>
    </row>
    <row r="12" spans="1:11" ht="19" customHeight="1" thickBot="1" x14ac:dyDescent="0.25">
      <c r="A12" s="235" t="s">
        <v>164</v>
      </c>
      <c r="B12" s="31"/>
      <c r="C12" s="31"/>
      <c r="D12" s="31"/>
      <c r="E12" s="32"/>
      <c r="F12" s="30"/>
      <c r="G12" s="30"/>
      <c r="H12" s="30"/>
      <c r="I12" s="46"/>
    </row>
    <row r="13" spans="1:11" ht="19" customHeight="1" thickBot="1" x14ac:dyDescent="0.25">
      <c r="A13" s="47"/>
      <c r="B13" s="234" t="s">
        <v>154</v>
      </c>
      <c r="C13" s="234"/>
      <c r="D13" s="234"/>
      <c r="E13" s="26"/>
      <c r="F13" s="11"/>
      <c r="G13" s="75">
        <f>G14</f>
        <v>0</v>
      </c>
      <c r="H13" s="12" t="s">
        <v>155</v>
      </c>
      <c r="I13" s="49" t="s">
        <v>156</v>
      </c>
    </row>
    <row r="14" spans="1:11" ht="19" customHeight="1" x14ac:dyDescent="0.2">
      <c r="A14" s="50"/>
      <c r="B14" s="51"/>
      <c r="C14" s="52" t="s">
        <v>157</v>
      </c>
      <c r="D14" s="57"/>
      <c r="E14" s="58"/>
      <c r="F14" s="53" t="s">
        <v>31</v>
      </c>
      <c r="G14" s="233">
        <f>'AM003_MRS(input_separate)'!U27</f>
        <v>0</v>
      </c>
      <c r="H14" s="54" t="s">
        <v>155</v>
      </c>
      <c r="I14" s="55" t="s">
        <v>156</v>
      </c>
    </row>
    <row r="15" spans="1:11" x14ac:dyDescent="0.2">
      <c r="F15" s="232"/>
      <c r="G15" s="162"/>
      <c r="H15" s="162"/>
    </row>
    <row r="16" spans="1:11" ht="21.75" customHeight="1" x14ac:dyDescent="0.2">
      <c r="E16" s="1" t="s">
        <v>294</v>
      </c>
    </row>
    <row r="17" spans="1:8" s="6" customFormat="1" ht="33" customHeight="1" x14ac:dyDescent="0.2">
      <c r="A17" s="1"/>
      <c r="B17" s="1"/>
      <c r="C17" s="1"/>
      <c r="D17" s="1"/>
      <c r="E17" s="231" t="s">
        <v>293</v>
      </c>
      <c r="F17" s="230">
        <v>0.92</v>
      </c>
      <c r="G17" s="1"/>
      <c r="H17" s="1"/>
    </row>
    <row r="18" spans="1:8" s="6" customFormat="1" x14ac:dyDescent="0.2">
      <c r="A18" s="1"/>
      <c r="B18" s="1"/>
      <c r="C18" s="1"/>
      <c r="D18" s="1"/>
      <c r="E18" s="162"/>
      <c r="F18" s="162"/>
      <c r="G18" s="1"/>
      <c r="H18" s="1"/>
    </row>
    <row r="19" spans="1:8" ht="21" customHeight="1" x14ac:dyDescent="0.2">
      <c r="E19" s="228" t="s">
        <v>292</v>
      </c>
      <c r="F19" s="229">
        <v>4.1859999999999999</v>
      </c>
    </row>
    <row r="20" spans="1:8" ht="21" customHeight="1" x14ac:dyDescent="0.2">
      <c r="E20" s="228" t="s">
        <v>291</v>
      </c>
      <c r="F20" s="227">
        <v>0.99822</v>
      </c>
    </row>
  </sheetData>
  <sheetProtection password="C30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S27"/>
  <sheetViews>
    <sheetView view="pageBreakPreview" zoomScale="80" zoomScaleNormal="85" zoomScaleSheetLayoutView="80" zoomScalePageLayoutView="70" workbookViewId="0"/>
  </sheetViews>
  <sheetFormatPr defaultColWidth="9" defaultRowHeight="14" x14ac:dyDescent="0.2"/>
  <cols>
    <col min="1" max="1" width="12" style="101" customWidth="1"/>
    <col min="2" max="2" width="10" style="101" bestFit="1" customWidth="1"/>
    <col min="3" max="9" width="13.7265625" style="101" customWidth="1"/>
    <col min="10" max="11" width="13.7265625" style="104" customWidth="1"/>
    <col min="12" max="19" width="13.7265625" style="101" customWidth="1"/>
    <col min="20" max="16384" width="9" style="101"/>
  </cols>
  <sheetData>
    <row r="1" spans="1:19" ht="18" customHeight="1" x14ac:dyDescent="0.2">
      <c r="J1" s="102"/>
      <c r="K1" s="102"/>
      <c r="S1" s="83" t="str">
        <f>'AM002_MPS(input)'!K1</f>
        <v>Monitoring Spreadsheet: JCM_CR_AM002_ver01.0</v>
      </c>
    </row>
    <row r="2" spans="1:19" ht="18" customHeight="1" x14ac:dyDescent="0.2">
      <c r="J2" s="102"/>
      <c r="K2" s="102"/>
      <c r="S2" s="83" t="str">
        <f>'AM002_MPS(input)'!K2</f>
        <v>Reference Number: CR002</v>
      </c>
    </row>
    <row r="3" spans="1:19" s="103" customFormat="1" ht="27.65" customHeight="1" x14ac:dyDescent="0.2">
      <c r="A3" s="105"/>
      <c r="B3" s="105"/>
      <c r="C3" s="264" t="s">
        <v>126</v>
      </c>
      <c r="D3" s="264"/>
      <c r="E3" s="264"/>
      <c r="F3" s="264" t="s">
        <v>127</v>
      </c>
      <c r="G3" s="264"/>
      <c r="H3" s="264"/>
      <c r="I3" s="264"/>
      <c r="J3" s="264"/>
      <c r="K3" s="264"/>
      <c r="L3" s="264"/>
      <c r="M3" s="264"/>
      <c r="N3" s="264"/>
      <c r="O3" s="106"/>
      <c r="P3" s="106"/>
      <c r="Q3" s="265" t="s">
        <v>128</v>
      </c>
      <c r="R3" s="265"/>
      <c r="S3" s="265"/>
    </row>
    <row r="4" spans="1:19" ht="16" x14ac:dyDescent="0.2">
      <c r="A4" s="107" t="s">
        <v>50</v>
      </c>
      <c r="B4" s="108" t="s">
        <v>56</v>
      </c>
      <c r="C4" s="109" t="s">
        <v>129</v>
      </c>
      <c r="D4" s="110" t="s">
        <v>130</v>
      </c>
      <c r="E4" s="110" t="s">
        <v>131</v>
      </c>
      <c r="F4" s="111" t="s">
        <v>132</v>
      </c>
      <c r="G4" s="111" t="s">
        <v>132</v>
      </c>
      <c r="H4" s="111" t="s">
        <v>132</v>
      </c>
      <c r="I4" s="111" t="s">
        <v>132</v>
      </c>
      <c r="J4" s="111" t="s">
        <v>133</v>
      </c>
      <c r="K4" s="111" t="s">
        <v>134</v>
      </c>
      <c r="L4" s="111" t="s">
        <v>135</v>
      </c>
      <c r="M4" s="111" t="s">
        <v>136</v>
      </c>
      <c r="N4" s="111" t="s">
        <v>137</v>
      </c>
      <c r="O4" s="111" t="s">
        <v>91</v>
      </c>
      <c r="P4" s="111" t="s">
        <v>91</v>
      </c>
      <c r="Q4" s="109" t="s">
        <v>138</v>
      </c>
      <c r="R4" s="109" t="s">
        <v>139</v>
      </c>
      <c r="S4" s="109" t="s">
        <v>140</v>
      </c>
    </row>
    <row r="5" spans="1:19" ht="149.5" customHeight="1" x14ac:dyDescent="0.2">
      <c r="A5" s="107" t="s">
        <v>51</v>
      </c>
      <c r="B5" s="110" t="s">
        <v>178</v>
      </c>
      <c r="C5" s="110" t="s">
        <v>174</v>
      </c>
      <c r="D5" s="110" t="s">
        <v>175</v>
      </c>
      <c r="E5" s="110" t="s">
        <v>176</v>
      </c>
      <c r="F5" s="110" t="s">
        <v>177</v>
      </c>
      <c r="G5" s="110" t="s">
        <v>141</v>
      </c>
      <c r="H5" s="110" t="s">
        <v>142</v>
      </c>
      <c r="I5" s="110" t="s">
        <v>143</v>
      </c>
      <c r="J5" s="110" t="s">
        <v>172</v>
      </c>
      <c r="K5" s="110" t="s">
        <v>173</v>
      </c>
      <c r="L5" s="110" t="s">
        <v>46</v>
      </c>
      <c r="M5" s="110" t="s">
        <v>48</v>
      </c>
      <c r="N5" s="110" t="s">
        <v>170</v>
      </c>
      <c r="O5" s="110" t="s">
        <v>168</v>
      </c>
      <c r="P5" s="110" t="s">
        <v>169</v>
      </c>
      <c r="Q5" s="110" t="s">
        <v>171</v>
      </c>
      <c r="R5" s="112" t="s">
        <v>144</v>
      </c>
      <c r="S5" s="112" t="s">
        <v>145</v>
      </c>
    </row>
    <row r="6" spans="1:19" ht="28" x14ac:dyDescent="0.2">
      <c r="A6" s="107" t="s">
        <v>52</v>
      </c>
      <c r="B6" s="110" t="s">
        <v>53</v>
      </c>
      <c r="C6" s="111" t="s">
        <v>22</v>
      </c>
      <c r="D6" s="113" t="s">
        <v>80</v>
      </c>
      <c r="E6" s="111" t="s">
        <v>22</v>
      </c>
      <c r="F6" s="110" t="s">
        <v>146</v>
      </c>
      <c r="G6" s="110" t="s">
        <v>146</v>
      </c>
      <c r="H6" s="110" t="s">
        <v>146</v>
      </c>
      <c r="I6" s="110" t="s">
        <v>146</v>
      </c>
      <c r="J6" s="114" t="s">
        <v>23</v>
      </c>
      <c r="K6" s="114" t="s">
        <v>23</v>
      </c>
      <c r="L6" s="114" t="s">
        <v>47</v>
      </c>
      <c r="M6" s="114" t="s">
        <v>97</v>
      </c>
      <c r="N6" s="114" t="s">
        <v>147</v>
      </c>
      <c r="O6" s="114" t="s">
        <v>23</v>
      </c>
      <c r="P6" s="114" t="s">
        <v>23</v>
      </c>
      <c r="Q6" s="112" t="s">
        <v>148</v>
      </c>
      <c r="R6" s="112" t="s">
        <v>148</v>
      </c>
      <c r="S6" s="112" t="s">
        <v>148</v>
      </c>
    </row>
    <row r="7" spans="1:19" x14ac:dyDescent="0.2">
      <c r="A7" s="266" t="s">
        <v>54</v>
      </c>
      <c r="B7" s="115">
        <v>1</v>
      </c>
      <c r="C7" s="116">
        <v>390.2</v>
      </c>
      <c r="D7" s="117">
        <f>'AM002_MPS(input)'!$E$9</f>
        <v>2791.5</v>
      </c>
      <c r="E7" s="118">
        <f>'AM002_MPS(input)'!$E$12</f>
        <v>0</v>
      </c>
      <c r="F7" s="119">
        <f>'AM002_MPS(input)'!$E$17</f>
        <v>5.57E-2</v>
      </c>
      <c r="G7" s="120">
        <f>'AM002_MPS(input)'!$E$18</f>
        <v>0</v>
      </c>
      <c r="H7" s="120">
        <f>'AM002_MPS(input)'!$E$19</f>
        <v>0</v>
      </c>
      <c r="I7" s="121">
        <f>'AM002_MPS(input)'!$E$20</f>
        <v>0.46</v>
      </c>
      <c r="J7" s="149">
        <f>'AM002_MPS(input)'!$E$21</f>
        <v>8.0399999999999991</v>
      </c>
      <c r="K7" s="149">
        <f>'AM002_MPS(input)'!$E$22</f>
        <v>10.67</v>
      </c>
      <c r="L7" s="122">
        <f>'AM002_MPS(input)'!$E$23</f>
        <v>0</v>
      </c>
      <c r="M7" s="123">
        <f>'AM002_MPS(input)'!$E$24</f>
        <v>0</v>
      </c>
      <c r="N7" s="123">
        <f>'AM002_MPS(input)'!$E$25</f>
        <v>0</v>
      </c>
      <c r="O7" s="123">
        <f>$D$7/($D$7+'AM002_MPS(input)'!$E$10*'AM002_MPS(input)'!$E$26/1000+$E$7)</f>
        <v>1</v>
      </c>
      <c r="P7" s="123">
        <f>1-O7</f>
        <v>0</v>
      </c>
      <c r="Q7" s="124">
        <f>IF(ISERROR(C7*O7*(K7/J7)*F7+C7*P7*(K7/J7)*IFERROR(SMALL(G7:I7,COUNTIF(G7:I7,0)+1),0)),"0.00",(C7*O7*(K7/J7)*F7+C7*P7*(K7/J7)*IFERROR(SMALL(G7:I7,COUNTIF(G7:I7,0)+1),0)))</f>
        <v>28.843690771144278</v>
      </c>
      <c r="R7" s="124">
        <f>IF(ISERROR(C7*O7*F7+C7*P7*IFERROR(SMALL(G7:I7,COUNTIF(G7:I7,0)+1),0)),"0.00",(C7*O7*F7+C7*P7*IFERROR(SMALL(G7:I7,COUNTIF(G7:I7,0)+1),0)))</f>
        <v>21.73414</v>
      </c>
      <c r="S7" s="125">
        <f>Q7-R7</f>
        <v>7.1095507711442778</v>
      </c>
    </row>
    <row r="8" spans="1:19" x14ac:dyDescent="0.2">
      <c r="A8" s="266"/>
      <c r="B8" s="115">
        <v>2</v>
      </c>
      <c r="C8" s="116"/>
      <c r="D8" s="117">
        <f>'AM002_MPS(input)'!$E$9</f>
        <v>2791.5</v>
      </c>
      <c r="E8" s="118">
        <f>'AM002_MPS(input)'!$E$12</f>
        <v>0</v>
      </c>
      <c r="F8" s="119">
        <f>'AM002_MPS(input)'!$E$17</f>
        <v>5.57E-2</v>
      </c>
      <c r="G8" s="120">
        <f>'AM002_MPS(input)'!$E$18</f>
        <v>0</v>
      </c>
      <c r="H8" s="120">
        <f>'AM002_MPS(input)'!$E$19</f>
        <v>0</v>
      </c>
      <c r="I8" s="121">
        <f>'AM002_MPS(input)'!$E$20</f>
        <v>0.46</v>
      </c>
      <c r="J8" s="149">
        <f>'AM002_MPS(input)'!$E$21</f>
        <v>8.0399999999999991</v>
      </c>
      <c r="K8" s="149">
        <f>'AM002_MPS(input)'!$E$22</f>
        <v>10.67</v>
      </c>
      <c r="L8" s="122">
        <f>'AM002_MPS(input)'!$E$23</f>
        <v>0</v>
      </c>
      <c r="M8" s="123">
        <f>'AM002_MPS(input)'!$E$24</f>
        <v>0</v>
      </c>
      <c r="N8" s="123">
        <f>'AM002_MPS(input)'!$E$25</f>
        <v>0</v>
      </c>
      <c r="O8" s="123">
        <f>$D$7/($D$7+'AM002_MPS(input)'!$E$10*'AM002_MPS(input)'!$E$26/1000+$E$7)</f>
        <v>1</v>
      </c>
      <c r="P8" s="123">
        <f>1-O8</f>
        <v>0</v>
      </c>
      <c r="Q8" s="124">
        <f t="shared" ref="Q8:Q26" si="0">IF(ISERROR(C8*O8*(K8/J8)*F8+C8*P8*(K8/J8)*IFERROR(SMALL(G8:I8,COUNTIF(G8:I8,0)+1),0)),"0.00",(C8*O8*(K8/J8)*F8+C8*P8*(K8/J8)*IFERROR(SMALL(G8:I8,COUNTIF(G8:I8,0)+1),0)))</f>
        <v>0</v>
      </c>
      <c r="R8" s="124">
        <f t="shared" ref="R8:R26" si="1">IF(ISERROR(C8*O8*F8+C8*P8*IFERROR(SMALL(G8:I8,COUNTIF(G8:I8,0)+1),0)),"0.00",(C8*O8*F8+C8*P8*IFERROR(SMALL(G8:I8,COUNTIF(G8:I8,0)+1),0)))</f>
        <v>0</v>
      </c>
      <c r="S8" s="125">
        <f>Q8-R8</f>
        <v>0</v>
      </c>
    </row>
    <row r="9" spans="1:19" x14ac:dyDescent="0.2">
      <c r="A9" s="266"/>
      <c r="B9" s="115">
        <v>3</v>
      </c>
      <c r="C9" s="116"/>
      <c r="D9" s="117">
        <f>'AM002_MPS(input)'!$E$9</f>
        <v>2791.5</v>
      </c>
      <c r="E9" s="118">
        <f>'AM002_MPS(input)'!$E$12</f>
        <v>0</v>
      </c>
      <c r="F9" s="119">
        <f>'AM002_MPS(input)'!$E$17</f>
        <v>5.57E-2</v>
      </c>
      <c r="G9" s="120">
        <f>'AM002_MPS(input)'!$E$18</f>
        <v>0</v>
      </c>
      <c r="H9" s="120">
        <f>'AM002_MPS(input)'!$E$19</f>
        <v>0</v>
      </c>
      <c r="I9" s="121">
        <f>'AM002_MPS(input)'!$E$20</f>
        <v>0.46</v>
      </c>
      <c r="J9" s="149">
        <f>'AM002_MPS(input)'!$E$21</f>
        <v>8.0399999999999991</v>
      </c>
      <c r="K9" s="149">
        <f>'AM002_MPS(input)'!$E$22</f>
        <v>10.67</v>
      </c>
      <c r="L9" s="122">
        <f>'AM002_MPS(input)'!$E$23</f>
        <v>0</v>
      </c>
      <c r="M9" s="123">
        <f>'AM002_MPS(input)'!$E$24</f>
        <v>0</v>
      </c>
      <c r="N9" s="123">
        <f>'AM002_MPS(input)'!$E$25</f>
        <v>0</v>
      </c>
      <c r="O9" s="123">
        <f>$D$7/($D$7+'AM002_MPS(input)'!$E$10*'AM002_MPS(input)'!$E$26/1000+$E$7)</f>
        <v>1</v>
      </c>
      <c r="P9" s="123">
        <f t="shared" ref="P9:P26" si="2">1-O9</f>
        <v>0</v>
      </c>
      <c r="Q9" s="124">
        <f t="shared" si="0"/>
        <v>0</v>
      </c>
      <c r="R9" s="124">
        <f t="shared" si="1"/>
        <v>0</v>
      </c>
      <c r="S9" s="125">
        <f t="shared" ref="S9:S26" si="3">Q9-R9</f>
        <v>0</v>
      </c>
    </row>
    <row r="10" spans="1:19" x14ac:dyDescent="0.2">
      <c r="A10" s="266"/>
      <c r="B10" s="115">
        <v>4</v>
      </c>
      <c r="C10" s="116"/>
      <c r="D10" s="117">
        <f>'AM002_MPS(input)'!$E$9</f>
        <v>2791.5</v>
      </c>
      <c r="E10" s="118">
        <f>'AM002_MPS(input)'!$E$12</f>
        <v>0</v>
      </c>
      <c r="F10" s="119">
        <f>'AM002_MPS(input)'!$E$17</f>
        <v>5.57E-2</v>
      </c>
      <c r="G10" s="120">
        <f>'AM002_MPS(input)'!$E$18</f>
        <v>0</v>
      </c>
      <c r="H10" s="120">
        <f>'AM002_MPS(input)'!$E$19</f>
        <v>0</v>
      </c>
      <c r="I10" s="121">
        <f>'AM002_MPS(input)'!$E$20</f>
        <v>0.46</v>
      </c>
      <c r="J10" s="149">
        <f>'AM002_MPS(input)'!$E$21</f>
        <v>8.0399999999999991</v>
      </c>
      <c r="K10" s="149">
        <f>'AM002_MPS(input)'!$E$22</f>
        <v>10.67</v>
      </c>
      <c r="L10" s="122">
        <f>'AM002_MPS(input)'!$E$23</f>
        <v>0</v>
      </c>
      <c r="M10" s="123">
        <f>'AM002_MPS(input)'!$E$24</f>
        <v>0</v>
      </c>
      <c r="N10" s="123">
        <f>'AM002_MPS(input)'!$E$25</f>
        <v>0</v>
      </c>
      <c r="O10" s="123">
        <f>$D$7/($D$7+'AM002_MPS(input)'!$E$10*'AM002_MPS(input)'!$E$26/1000+$E$7)</f>
        <v>1</v>
      </c>
      <c r="P10" s="123">
        <f t="shared" si="2"/>
        <v>0</v>
      </c>
      <c r="Q10" s="124">
        <f t="shared" si="0"/>
        <v>0</v>
      </c>
      <c r="R10" s="124">
        <f t="shared" si="1"/>
        <v>0</v>
      </c>
      <c r="S10" s="125">
        <f t="shared" si="3"/>
        <v>0</v>
      </c>
    </row>
    <row r="11" spans="1:19" x14ac:dyDescent="0.2">
      <c r="A11" s="266"/>
      <c r="B11" s="115">
        <v>5</v>
      </c>
      <c r="C11" s="116"/>
      <c r="D11" s="117">
        <f>'AM002_MPS(input)'!$E$9</f>
        <v>2791.5</v>
      </c>
      <c r="E11" s="118">
        <f>'AM002_MPS(input)'!$E$12</f>
        <v>0</v>
      </c>
      <c r="F11" s="119">
        <f>'AM002_MPS(input)'!$E$17</f>
        <v>5.57E-2</v>
      </c>
      <c r="G11" s="120">
        <f>'AM002_MPS(input)'!$E$18</f>
        <v>0</v>
      </c>
      <c r="H11" s="120">
        <f>'AM002_MPS(input)'!$E$19</f>
        <v>0</v>
      </c>
      <c r="I11" s="121">
        <f>'AM002_MPS(input)'!$E$20</f>
        <v>0.46</v>
      </c>
      <c r="J11" s="149">
        <f>'AM002_MPS(input)'!$E$21</f>
        <v>8.0399999999999991</v>
      </c>
      <c r="K11" s="149">
        <f>'AM002_MPS(input)'!$E$22</f>
        <v>10.67</v>
      </c>
      <c r="L11" s="122">
        <f>'AM002_MPS(input)'!$E$23</f>
        <v>0</v>
      </c>
      <c r="M11" s="123">
        <f>'AM002_MPS(input)'!$E$24</f>
        <v>0</v>
      </c>
      <c r="N11" s="123">
        <f>'AM002_MPS(input)'!$E$25</f>
        <v>0</v>
      </c>
      <c r="O11" s="123">
        <f>$D$7/($D$7+'AM002_MPS(input)'!$E$10*'AM002_MPS(input)'!$E$26/1000+$E$7)</f>
        <v>1</v>
      </c>
      <c r="P11" s="123">
        <f t="shared" si="2"/>
        <v>0</v>
      </c>
      <c r="Q11" s="124">
        <f t="shared" si="0"/>
        <v>0</v>
      </c>
      <c r="R11" s="124">
        <f t="shared" si="1"/>
        <v>0</v>
      </c>
      <c r="S11" s="125">
        <f t="shared" si="3"/>
        <v>0</v>
      </c>
    </row>
    <row r="12" spans="1:19" x14ac:dyDescent="0.2">
      <c r="A12" s="266"/>
      <c r="B12" s="115">
        <v>6</v>
      </c>
      <c r="C12" s="116"/>
      <c r="D12" s="117">
        <f>'AM002_MPS(input)'!$E$9</f>
        <v>2791.5</v>
      </c>
      <c r="E12" s="118">
        <f>'AM002_MPS(input)'!$E$12</f>
        <v>0</v>
      </c>
      <c r="F12" s="119">
        <f>'AM002_MPS(input)'!$E$17</f>
        <v>5.57E-2</v>
      </c>
      <c r="G12" s="120">
        <f>'AM002_MPS(input)'!$E$18</f>
        <v>0</v>
      </c>
      <c r="H12" s="120">
        <f>'AM002_MPS(input)'!$E$19</f>
        <v>0</v>
      </c>
      <c r="I12" s="121">
        <f>'AM002_MPS(input)'!$E$20</f>
        <v>0.46</v>
      </c>
      <c r="J12" s="149">
        <f>'AM002_MPS(input)'!$E$21</f>
        <v>8.0399999999999991</v>
      </c>
      <c r="K12" s="149">
        <f>'AM002_MPS(input)'!$E$22</f>
        <v>10.67</v>
      </c>
      <c r="L12" s="122">
        <f>'AM002_MPS(input)'!$E$23</f>
        <v>0</v>
      </c>
      <c r="M12" s="123">
        <f>'AM002_MPS(input)'!$E$24</f>
        <v>0</v>
      </c>
      <c r="N12" s="123">
        <f>'AM002_MPS(input)'!$E$25</f>
        <v>0</v>
      </c>
      <c r="O12" s="123">
        <f>$D$7/($D$7+'AM002_MPS(input)'!$E$10*'AM002_MPS(input)'!$E$26/1000+$E$7)</f>
        <v>1</v>
      </c>
      <c r="P12" s="123">
        <f t="shared" si="2"/>
        <v>0</v>
      </c>
      <c r="Q12" s="124">
        <f t="shared" si="0"/>
        <v>0</v>
      </c>
      <c r="R12" s="124">
        <f t="shared" si="1"/>
        <v>0</v>
      </c>
      <c r="S12" s="125">
        <f t="shared" si="3"/>
        <v>0</v>
      </c>
    </row>
    <row r="13" spans="1:19" x14ac:dyDescent="0.2">
      <c r="A13" s="266"/>
      <c r="B13" s="115">
        <v>7</v>
      </c>
      <c r="C13" s="116"/>
      <c r="D13" s="117">
        <f>'AM002_MPS(input)'!$E$9</f>
        <v>2791.5</v>
      </c>
      <c r="E13" s="118">
        <f>'AM002_MPS(input)'!$E$12</f>
        <v>0</v>
      </c>
      <c r="F13" s="119">
        <f>'AM002_MPS(input)'!$E$17</f>
        <v>5.57E-2</v>
      </c>
      <c r="G13" s="120">
        <f>'AM002_MPS(input)'!$E$18</f>
        <v>0</v>
      </c>
      <c r="H13" s="120">
        <f>'AM002_MPS(input)'!$E$19</f>
        <v>0</v>
      </c>
      <c r="I13" s="121">
        <f>'AM002_MPS(input)'!$E$20</f>
        <v>0.46</v>
      </c>
      <c r="J13" s="149">
        <f>'AM002_MPS(input)'!$E$21</f>
        <v>8.0399999999999991</v>
      </c>
      <c r="K13" s="149">
        <f>'AM002_MPS(input)'!$E$22</f>
        <v>10.67</v>
      </c>
      <c r="L13" s="122">
        <f>'AM002_MPS(input)'!$E$23</f>
        <v>0</v>
      </c>
      <c r="M13" s="123">
        <f>'AM002_MPS(input)'!$E$24</f>
        <v>0</v>
      </c>
      <c r="N13" s="123">
        <f>'AM002_MPS(input)'!$E$25</f>
        <v>0</v>
      </c>
      <c r="O13" s="123">
        <f>$D$7/($D$7+'AM002_MPS(input)'!$E$10*'AM002_MPS(input)'!$E$26/1000+$E$7)</f>
        <v>1</v>
      </c>
      <c r="P13" s="123">
        <f t="shared" si="2"/>
        <v>0</v>
      </c>
      <c r="Q13" s="124">
        <f t="shared" si="0"/>
        <v>0</v>
      </c>
      <c r="R13" s="124">
        <f t="shared" si="1"/>
        <v>0</v>
      </c>
      <c r="S13" s="125">
        <f t="shared" si="3"/>
        <v>0</v>
      </c>
    </row>
    <row r="14" spans="1:19" x14ac:dyDescent="0.2">
      <c r="A14" s="266"/>
      <c r="B14" s="115">
        <v>8</v>
      </c>
      <c r="C14" s="116"/>
      <c r="D14" s="117">
        <f>'AM002_MPS(input)'!$E$9</f>
        <v>2791.5</v>
      </c>
      <c r="E14" s="118">
        <f>'AM002_MPS(input)'!$E$12</f>
        <v>0</v>
      </c>
      <c r="F14" s="119">
        <f>'AM002_MPS(input)'!$E$17</f>
        <v>5.57E-2</v>
      </c>
      <c r="G14" s="120">
        <f>'AM002_MPS(input)'!$E$18</f>
        <v>0</v>
      </c>
      <c r="H14" s="120">
        <f>'AM002_MPS(input)'!$E$19</f>
        <v>0</v>
      </c>
      <c r="I14" s="121">
        <f>'AM002_MPS(input)'!$E$20</f>
        <v>0.46</v>
      </c>
      <c r="J14" s="149">
        <f>'AM002_MPS(input)'!$E$21</f>
        <v>8.0399999999999991</v>
      </c>
      <c r="K14" s="149">
        <f>'AM002_MPS(input)'!$E$22</f>
        <v>10.67</v>
      </c>
      <c r="L14" s="122">
        <f>'AM002_MPS(input)'!$E$23</f>
        <v>0</v>
      </c>
      <c r="M14" s="123">
        <f>'AM002_MPS(input)'!$E$24</f>
        <v>0</v>
      </c>
      <c r="N14" s="123">
        <f>'AM002_MPS(input)'!$E$25</f>
        <v>0</v>
      </c>
      <c r="O14" s="123">
        <f>$D$7/($D$7+'AM002_MPS(input)'!$E$10*'AM002_MPS(input)'!$E$26/1000+$E$7)</f>
        <v>1</v>
      </c>
      <c r="P14" s="123">
        <f t="shared" si="2"/>
        <v>0</v>
      </c>
      <c r="Q14" s="124">
        <f t="shared" si="0"/>
        <v>0</v>
      </c>
      <c r="R14" s="124">
        <f t="shared" si="1"/>
        <v>0</v>
      </c>
      <c r="S14" s="125">
        <f t="shared" si="3"/>
        <v>0</v>
      </c>
    </row>
    <row r="15" spans="1:19" x14ac:dyDescent="0.2">
      <c r="A15" s="266"/>
      <c r="B15" s="115">
        <v>9</v>
      </c>
      <c r="C15" s="116"/>
      <c r="D15" s="117">
        <f>'AM002_MPS(input)'!$E$9</f>
        <v>2791.5</v>
      </c>
      <c r="E15" s="118">
        <f>'AM002_MPS(input)'!$E$12</f>
        <v>0</v>
      </c>
      <c r="F15" s="119">
        <f>'AM002_MPS(input)'!$E$17</f>
        <v>5.57E-2</v>
      </c>
      <c r="G15" s="120">
        <f>'AM002_MPS(input)'!$E$18</f>
        <v>0</v>
      </c>
      <c r="H15" s="120">
        <f>'AM002_MPS(input)'!$E$19</f>
        <v>0</v>
      </c>
      <c r="I15" s="121">
        <f>'AM002_MPS(input)'!$E$20</f>
        <v>0.46</v>
      </c>
      <c r="J15" s="149">
        <f>'AM002_MPS(input)'!$E$21</f>
        <v>8.0399999999999991</v>
      </c>
      <c r="K15" s="149">
        <f>'AM002_MPS(input)'!$E$22</f>
        <v>10.67</v>
      </c>
      <c r="L15" s="122">
        <f>'AM002_MPS(input)'!$E$23</f>
        <v>0</v>
      </c>
      <c r="M15" s="123">
        <f>'AM002_MPS(input)'!$E$24</f>
        <v>0</v>
      </c>
      <c r="N15" s="123">
        <f>'AM002_MPS(input)'!$E$25</f>
        <v>0</v>
      </c>
      <c r="O15" s="123">
        <f>$D$7/($D$7+'AM002_MPS(input)'!$E$10*'AM002_MPS(input)'!$E$26/1000+$E$7)</f>
        <v>1</v>
      </c>
      <c r="P15" s="123">
        <f t="shared" si="2"/>
        <v>0</v>
      </c>
      <c r="Q15" s="124">
        <f t="shared" si="0"/>
        <v>0</v>
      </c>
      <c r="R15" s="124">
        <f t="shared" si="1"/>
        <v>0</v>
      </c>
      <c r="S15" s="125">
        <f t="shared" si="3"/>
        <v>0</v>
      </c>
    </row>
    <row r="16" spans="1:19" x14ac:dyDescent="0.2">
      <c r="A16" s="266"/>
      <c r="B16" s="115">
        <v>10</v>
      </c>
      <c r="C16" s="116"/>
      <c r="D16" s="117">
        <f>'AM002_MPS(input)'!$E$9</f>
        <v>2791.5</v>
      </c>
      <c r="E16" s="118">
        <f>'AM002_MPS(input)'!$E$12</f>
        <v>0</v>
      </c>
      <c r="F16" s="119">
        <f>'AM002_MPS(input)'!$E$17</f>
        <v>5.57E-2</v>
      </c>
      <c r="G16" s="120">
        <f>'AM002_MPS(input)'!$E$18</f>
        <v>0</v>
      </c>
      <c r="H16" s="120">
        <f>'AM002_MPS(input)'!$E$19</f>
        <v>0</v>
      </c>
      <c r="I16" s="121">
        <f>'AM002_MPS(input)'!$E$20</f>
        <v>0.46</v>
      </c>
      <c r="J16" s="149">
        <f>'AM002_MPS(input)'!$E$21</f>
        <v>8.0399999999999991</v>
      </c>
      <c r="K16" s="149">
        <f>'AM002_MPS(input)'!$E$22</f>
        <v>10.67</v>
      </c>
      <c r="L16" s="122">
        <f>'AM002_MPS(input)'!$E$23</f>
        <v>0</v>
      </c>
      <c r="M16" s="123">
        <f>'AM002_MPS(input)'!$E$24</f>
        <v>0</v>
      </c>
      <c r="N16" s="123">
        <f>'AM002_MPS(input)'!$E$25</f>
        <v>0</v>
      </c>
      <c r="O16" s="123">
        <f>$D$7/($D$7+'AM002_MPS(input)'!$E$10*'AM002_MPS(input)'!$E$26/1000+$E$7)</f>
        <v>1</v>
      </c>
      <c r="P16" s="123">
        <f t="shared" si="2"/>
        <v>0</v>
      </c>
      <c r="Q16" s="124">
        <f t="shared" si="0"/>
        <v>0</v>
      </c>
      <c r="R16" s="124">
        <f t="shared" si="1"/>
        <v>0</v>
      </c>
      <c r="S16" s="125">
        <f t="shared" si="3"/>
        <v>0</v>
      </c>
    </row>
    <row r="17" spans="1:19" x14ac:dyDescent="0.2">
      <c r="A17" s="266"/>
      <c r="B17" s="115">
        <v>11</v>
      </c>
      <c r="C17" s="116"/>
      <c r="D17" s="117">
        <f>'AM002_MPS(input)'!$E$9</f>
        <v>2791.5</v>
      </c>
      <c r="E17" s="118">
        <f>'AM002_MPS(input)'!$E$12</f>
        <v>0</v>
      </c>
      <c r="F17" s="119">
        <f>'AM002_MPS(input)'!$E$17</f>
        <v>5.57E-2</v>
      </c>
      <c r="G17" s="120">
        <f>'AM002_MPS(input)'!$E$18</f>
        <v>0</v>
      </c>
      <c r="H17" s="120">
        <f>'AM002_MPS(input)'!$E$19</f>
        <v>0</v>
      </c>
      <c r="I17" s="121">
        <f>'AM002_MPS(input)'!$E$20</f>
        <v>0.46</v>
      </c>
      <c r="J17" s="149">
        <f>'AM002_MPS(input)'!$E$21</f>
        <v>8.0399999999999991</v>
      </c>
      <c r="K17" s="149">
        <f>'AM002_MPS(input)'!$E$22</f>
        <v>10.67</v>
      </c>
      <c r="L17" s="122">
        <f>'AM002_MPS(input)'!$E$23</f>
        <v>0</v>
      </c>
      <c r="M17" s="123">
        <f>'AM002_MPS(input)'!$E$24</f>
        <v>0</v>
      </c>
      <c r="N17" s="123">
        <f>'AM002_MPS(input)'!$E$25</f>
        <v>0</v>
      </c>
      <c r="O17" s="123">
        <f>$D$7/($D$7+'AM002_MPS(input)'!$E$10*'AM002_MPS(input)'!$E$26/1000+$E$7)</f>
        <v>1</v>
      </c>
      <c r="P17" s="123">
        <f t="shared" si="2"/>
        <v>0</v>
      </c>
      <c r="Q17" s="124">
        <f t="shared" si="0"/>
        <v>0</v>
      </c>
      <c r="R17" s="124">
        <f t="shared" si="1"/>
        <v>0</v>
      </c>
      <c r="S17" s="125">
        <f t="shared" si="3"/>
        <v>0</v>
      </c>
    </row>
    <row r="18" spans="1:19" x14ac:dyDescent="0.2">
      <c r="A18" s="266"/>
      <c r="B18" s="115">
        <v>12</v>
      </c>
      <c r="C18" s="116"/>
      <c r="D18" s="117">
        <f>'AM002_MPS(input)'!$E$9</f>
        <v>2791.5</v>
      </c>
      <c r="E18" s="118">
        <f>'AM002_MPS(input)'!$E$12</f>
        <v>0</v>
      </c>
      <c r="F18" s="119">
        <f>'AM002_MPS(input)'!$E$17</f>
        <v>5.57E-2</v>
      </c>
      <c r="G18" s="120">
        <f>'AM002_MPS(input)'!$E$18</f>
        <v>0</v>
      </c>
      <c r="H18" s="120">
        <f>'AM002_MPS(input)'!$E$19</f>
        <v>0</v>
      </c>
      <c r="I18" s="121">
        <f>'AM002_MPS(input)'!$E$20</f>
        <v>0.46</v>
      </c>
      <c r="J18" s="149">
        <f>'AM002_MPS(input)'!$E$21</f>
        <v>8.0399999999999991</v>
      </c>
      <c r="K18" s="149">
        <f>'AM002_MPS(input)'!$E$22</f>
        <v>10.67</v>
      </c>
      <c r="L18" s="122">
        <f>'AM002_MPS(input)'!$E$23</f>
        <v>0</v>
      </c>
      <c r="M18" s="123">
        <f>'AM002_MPS(input)'!$E$24</f>
        <v>0</v>
      </c>
      <c r="N18" s="123">
        <f>'AM002_MPS(input)'!$E$25</f>
        <v>0</v>
      </c>
      <c r="O18" s="123">
        <f>$D$7/($D$7+'AM002_MPS(input)'!$E$10*'AM002_MPS(input)'!$E$26/1000+$E$7)</f>
        <v>1</v>
      </c>
      <c r="P18" s="123">
        <f t="shared" si="2"/>
        <v>0</v>
      </c>
      <c r="Q18" s="124">
        <f t="shared" si="0"/>
        <v>0</v>
      </c>
      <c r="R18" s="124">
        <f t="shared" si="1"/>
        <v>0</v>
      </c>
      <c r="S18" s="125">
        <f t="shared" si="3"/>
        <v>0</v>
      </c>
    </row>
    <row r="19" spans="1:19" x14ac:dyDescent="0.2">
      <c r="A19" s="266"/>
      <c r="B19" s="115">
        <v>13</v>
      </c>
      <c r="C19" s="116"/>
      <c r="D19" s="117">
        <f>'AM002_MPS(input)'!$E$9</f>
        <v>2791.5</v>
      </c>
      <c r="E19" s="118">
        <f>'AM002_MPS(input)'!$E$12</f>
        <v>0</v>
      </c>
      <c r="F19" s="119">
        <f>'AM002_MPS(input)'!$E$17</f>
        <v>5.57E-2</v>
      </c>
      <c r="G19" s="120">
        <f>'AM002_MPS(input)'!$E$18</f>
        <v>0</v>
      </c>
      <c r="H19" s="120">
        <f>'AM002_MPS(input)'!$E$19</f>
        <v>0</v>
      </c>
      <c r="I19" s="121">
        <f>'AM002_MPS(input)'!$E$20</f>
        <v>0.46</v>
      </c>
      <c r="J19" s="149">
        <f>'AM002_MPS(input)'!$E$21</f>
        <v>8.0399999999999991</v>
      </c>
      <c r="K19" s="149">
        <f>'AM002_MPS(input)'!$E$22</f>
        <v>10.67</v>
      </c>
      <c r="L19" s="122">
        <f>'AM002_MPS(input)'!$E$23</f>
        <v>0</v>
      </c>
      <c r="M19" s="123">
        <f>'AM002_MPS(input)'!$E$24</f>
        <v>0</v>
      </c>
      <c r="N19" s="123">
        <f>'AM002_MPS(input)'!$E$25</f>
        <v>0</v>
      </c>
      <c r="O19" s="123">
        <f>$D$7/($D$7+'AM002_MPS(input)'!$E$10*'AM002_MPS(input)'!$E$26/1000+$E$7)</f>
        <v>1</v>
      </c>
      <c r="P19" s="123">
        <f t="shared" si="2"/>
        <v>0</v>
      </c>
      <c r="Q19" s="124">
        <f t="shared" si="0"/>
        <v>0</v>
      </c>
      <c r="R19" s="124">
        <f t="shared" si="1"/>
        <v>0</v>
      </c>
      <c r="S19" s="125">
        <f t="shared" si="3"/>
        <v>0</v>
      </c>
    </row>
    <row r="20" spans="1:19" x14ac:dyDescent="0.2">
      <c r="A20" s="266"/>
      <c r="B20" s="115">
        <v>14</v>
      </c>
      <c r="C20" s="116"/>
      <c r="D20" s="117">
        <f>'AM002_MPS(input)'!$E$9</f>
        <v>2791.5</v>
      </c>
      <c r="E20" s="118">
        <f>'AM002_MPS(input)'!$E$12</f>
        <v>0</v>
      </c>
      <c r="F20" s="119">
        <f>'AM002_MPS(input)'!$E$17</f>
        <v>5.57E-2</v>
      </c>
      <c r="G20" s="120">
        <f>'AM002_MPS(input)'!$E$18</f>
        <v>0</v>
      </c>
      <c r="H20" s="120">
        <f>'AM002_MPS(input)'!$E$19</f>
        <v>0</v>
      </c>
      <c r="I20" s="121">
        <f>'AM002_MPS(input)'!$E$20</f>
        <v>0.46</v>
      </c>
      <c r="J20" s="149">
        <f>'AM002_MPS(input)'!$E$21</f>
        <v>8.0399999999999991</v>
      </c>
      <c r="K20" s="149">
        <f>'AM002_MPS(input)'!$E$22</f>
        <v>10.67</v>
      </c>
      <c r="L20" s="122">
        <f>'AM002_MPS(input)'!$E$23</f>
        <v>0</v>
      </c>
      <c r="M20" s="123">
        <f>'AM002_MPS(input)'!$E$24</f>
        <v>0</v>
      </c>
      <c r="N20" s="123">
        <f>'AM002_MPS(input)'!$E$25</f>
        <v>0</v>
      </c>
      <c r="O20" s="123">
        <f>$D$7/($D$7+'AM002_MPS(input)'!$E$10*'AM002_MPS(input)'!$E$26/1000+$E$7)</f>
        <v>1</v>
      </c>
      <c r="P20" s="123">
        <f t="shared" si="2"/>
        <v>0</v>
      </c>
      <c r="Q20" s="124">
        <f t="shared" si="0"/>
        <v>0</v>
      </c>
      <c r="R20" s="124">
        <f t="shared" si="1"/>
        <v>0</v>
      </c>
      <c r="S20" s="125">
        <f t="shared" si="3"/>
        <v>0</v>
      </c>
    </row>
    <row r="21" spans="1:19" x14ac:dyDescent="0.2">
      <c r="A21" s="266"/>
      <c r="B21" s="115">
        <v>15</v>
      </c>
      <c r="C21" s="116"/>
      <c r="D21" s="117">
        <f>'AM002_MPS(input)'!$E$9</f>
        <v>2791.5</v>
      </c>
      <c r="E21" s="118">
        <f>'AM002_MPS(input)'!$E$12</f>
        <v>0</v>
      </c>
      <c r="F21" s="119">
        <f>'AM002_MPS(input)'!$E$17</f>
        <v>5.57E-2</v>
      </c>
      <c r="G21" s="120">
        <f>'AM002_MPS(input)'!$E$18</f>
        <v>0</v>
      </c>
      <c r="H21" s="120">
        <f>'AM002_MPS(input)'!$E$19</f>
        <v>0</v>
      </c>
      <c r="I21" s="121">
        <f>'AM002_MPS(input)'!$E$20</f>
        <v>0.46</v>
      </c>
      <c r="J21" s="149">
        <f>'AM002_MPS(input)'!$E$21</f>
        <v>8.0399999999999991</v>
      </c>
      <c r="K21" s="149">
        <f>'AM002_MPS(input)'!$E$22</f>
        <v>10.67</v>
      </c>
      <c r="L21" s="122">
        <f>'AM002_MPS(input)'!$E$23</f>
        <v>0</v>
      </c>
      <c r="M21" s="123">
        <f>'AM002_MPS(input)'!$E$24</f>
        <v>0</v>
      </c>
      <c r="N21" s="123">
        <f>'AM002_MPS(input)'!$E$25</f>
        <v>0</v>
      </c>
      <c r="O21" s="123">
        <f>$D$7/($D$7+'AM002_MPS(input)'!$E$10*'AM002_MPS(input)'!$E$26/1000+$E$7)</f>
        <v>1</v>
      </c>
      <c r="P21" s="123">
        <f t="shared" si="2"/>
        <v>0</v>
      </c>
      <c r="Q21" s="124">
        <f t="shared" si="0"/>
        <v>0</v>
      </c>
      <c r="R21" s="124">
        <f t="shared" si="1"/>
        <v>0</v>
      </c>
      <c r="S21" s="125">
        <f t="shared" si="3"/>
        <v>0</v>
      </c>
    </row>
    <row r="22" spans="1:19" x14ac:dyDescent="0.2">
      <c r="A22" s="266"/>
      <c r="B22" s="115">
        <v>16</v>
      </c>
      <c r="C22" s="116"/>
      <c r="D22" s="117">
        <f>'AM002_MPS(input)'!$E$9</f>
        <v>2791.5</v>
      </c>
      <c r="E22" s="118">
        <f>'AM002_MPS(input)'!$E$12</f>
        <v>0</v>
      </c>
      <c r="F22" s="119">
        <f>'AM002_MPS(input)'!$E$17</f>
        <v>5.57E-2</v>
      </c>
      <c r="G22" s="120">
        <f>'AM002_MPS(input)'!$E$18</f>
        <v>0</v>
      </c>
      <c r="H22" s="120">
        <f>'AM002_MPS(input)'!$E$19</f>
        <v>0</v>
      </c>
      <c r="I22" s="121">
        <f>'AM002_MPS(input)'!$E$20</f>
        <v>0.46</v>
      </c>
      <c r="J22" s="149">
        <f>'AM002_MPS(input)'!$E$21</f>
        <v>8.0399999999999991</v>
      </c>
      <c r="K22" s="149">
        <f>'AM002_MPS(input)'!$E$22</f>
        <v>10.67</v>
      </c>
      <c r="L22" s="122">
        <f>'AM002_MPS(input)'!$E$23</f>
        <v>0</v>
      </c>
      <c r="M22" s="123">
        <f>'AM002_MPS(input)'!$E$24</f>
        <v>0</v>
      </c>
      <c r="N22" s="123">
        <f>'AM002_MPS(input)'!$E$25</f>
        <v>0</v>
      </c>
      <c r="O22" s="123">
        <f>$D$7/($D$7+'AM002_MPS(input)'!$E$10*'AM002_MPS(input)'!$E$26/1000+$E$7)</f>
        <v>1</v>
      </c>
      <c r="P22" s="123">
        <f t="shared" si="2"/>
        <v>0</v>
      </c>
      <c r="Q22" s="124">
        <f t="shared" si="0"/>
        <v>0</v>
      </c>
      <c r="R22" s="124">
        <f t="shared" si="1"/>
        <v>0</v>
      </c>
      <c r="S22" s="125">
        <f t="shared" si="3"/>
        <v>0</v>
      </c>
    </row>
    <row r="23" spans="1:19" x14ac:dyDescent="0.2">
      <c r="A23" s="266"/>
      <c r="B23" s="115">
        <v>17</v>
      </c>
      <c r="C23" s="116"/>
      <c r="D23" s="117">
        <f>'AM002_MPS(input)'!$E$9</f>
        <v>2791.5</v>
      </c>
      <c r="E23" s="118">
        <f>'AM002_MPS(input)'!$E$12</f>
        <v>0</v>
      </c>
      <c r="F23" s="119">
        <f>'AM002_MPS(input)'!$E$17</f>
        <v>5.57E-2</v>
      </c>
      <c r="G23" s="120">
        <f>'AM002_MPS(input)'!$E$18</f>
        <v>0</v>
      </c>
      <c r="H23" s="120">
        <f>'AM002_MPS(input)'!$E$19</f>
        <v>0</v>
      </c>
      <c r="I23" s="121">
        <f>'AM002_MPS(input)'!$E$20</f>
        <v>0.46</v>
      </c>
      <c r="J23" s="149">
        <f>'AM002_MPS(input)'!$E$21</f>
        <v>8.0399999999999991</v>
      </c>
      <c r="K23" s="149">
        <f>'AM002_MPS(input)'!$E$22</f>
        <v>10.67</v>
      </c>
      <c r="L23" s="122">
        <f>'AM002_MPS(input)'!$E$23</f>
        <v>0</v>
      </c>
      <c r="M23" s="123">
        <f>'AM002_MPS(input)'!$E$24</f>
        <v>0</v>
      </c>
      <c r="N23" s="123">
        <f>'AM002_MPS(input)'!$E$25</f>
        <v>0</v>
      </c>
      <c r="O23" s="123">
        <f>$D$7/($D$7+'AM002_MPS(input)'!$E$10*'AM002_MPS(input)'!$E$26/1000+$E$7)</f>
        <v>1</v>
      </c>
      <c r="P23" s="123">
        <f t="shared" si="2"/>
        <v>0</v>
      </c>
      <c r="Q23" s="124">
        <f t="shared" si="0"/>
        <v>0</v>
      </c>
      <c r="R23" s="124">
        <f t="shared" si="1"/>
        <v>0</v>
      </c>
      <c r="S23" s="125">
        <f t="shared" si="3"/>
        <v>0</v>
      </c>
    </row>
    <row r="24" spans="1:19" x14ac:dyDescent="0.2">
      <c r="A24" s="266"/>
      <c r="B24" s="115">
        <v>18</v>
      </c>
      <c r="C24" s="116"/>
      <c r="D24" s="117">
        <f>'AM002_MPS(input)'!$E$9</f>
        <v>2791.5</v>
      </c>
      <c r="E24" s="118">
        <f>'AM002_MPS(input)'!$E$12</f>
        <v>0</v>
      </c>
      <c r="F24" s="119">
        <f>'AM002_MPS(input)'!$E$17</f>
        <v>5.57E-2</v>
      </c>
      <c r="G24" s="120">
        <f>'AM002_MPS(input)'!$E$18</f>
        <v>0</v>
      </c>
      <c r="H24" s="120">
        <f>'AM002_MPS(input)'!$E$19</f>
        <v>0</v>
      </c>
      <c r="I24" s="121">
        <f>'AM002_MPS(input)'!$E$20</f>
        <v>0.46</v>
      </c>
      <c r="J24" s="149">
        <f>'AM002_MPS(input)'!$E$21</f>
        <v>8.0399999999999991</v>
      </c>
      <c r="K24" s="149">
        <f>'AM002_MPS(input)'!$E$22</f>
        <v>10.67</v>
      </c>
      <c r="L24" s="122">
        <f>'AM002_MPS(input)'!$E$23</f>
        <v>0</v>
      </c>
      <c r="M24" s="123">
        <f>'AM002_MPS(input)'!$E$24</f>
        <v>0</v>
      </c>
      <c r="N24" s="123">
        <f>'AM002_MPS(input)'!$E$25</f>
        <v>0</v>
      </c>
      <c r="O24" s="123">
        <f>$D$7/($D$7+'AM002_MPS(input)'!$E$10*'AM002_MPS(input)'!$E$26/1000+$E$7)</f>
        <v>1</v>
      </c>
      <c r="P24" s="123">
        <f t="shared" si="2"/>
        <v>0</v>
      </c>
      <c r="Q24" s="124">
        <f t="shared" si="0"/>
        <v>0</v>
      </c>
      <c r="R24" s="124">
        <f t="shared" si="1"/>
        <v>0</v>
      </c>
      <c r="S24" s="125">
        <f t="shared" si="3"/>
        <v>0</v>
      </c>
    </row>
    <row r="25" spans="1:19" x14ac:dyDescent="0.2">
      <c r="A25" s="266"/>
      <c r="B25" s="115">
        <v>19</v>
      </c>
      <c r="C25" s="116"/>
      <c r="D25" s="117">
        <f>'AM002_MPS(input)'!$E$9</f>
        <v>2791.5</v>
      </c>
      <c r="E25" s="118">
        <f>'AM002_MPS(input)'!$E$12</f>
        <v>0</v>
      </c>
      <c r="F25" s="119">
        <f>'AM002_MPS(input)'!$E$17</f>
        <v>5.57E-2</v>
      </c>
      <c r="G25" s="120">
        <f>'AM002_MPS(input)'!$E$18</f>
        <v>0</v>
      </c>
      <c r="H25" s="120">
        <f>'AM002_MPS(input)'!$E$19</f>
        <v>0</v>
      </c>
      <c r="I25" s="121">
        <f>'AM002_MPS(input)'!$E$20</f>
        <v>0.46</v>
      </c>
      <c r="J25" s="149">
        <f>'AM002_MPS(input)'!$E$21</f>
        <v>8.0399999999999991</v>
      </c>
      <c r="K25" s="149">
        <f>'AM002_MPS(input)'!$E$22</f>
        <v>10.67</v>
      </c>
      <c r="L25" s="122">
        <f>'AM002_MPS(input)'!$E$23</f>
        <v>0</v>
      </c>
      <c r="M25" s="123">
        <f>'AM002_MPS(input)'!$E$24</f>
        <v>0</v>
      </c>
      <c r="N25" s="123">
        <f>'AM002_MPS(input)'!$E$25</f>
        <v>0</v>
      </c>
      <c r="O25" s="123">
        <f>$D$7/($D$7+'AM002_MPS(input)'!$E$10*'AM002_MPS(input)'!$E$26/1000+$E$7)</f>
        <v>1</v>
      </c>
      <c r="P25" s="123">
        <f t="shared" si="2"/>
        <v>0</v>
      </c>
      <c r="Q25" s="124">
        <f t="shared" si="0"/>
        <v>0</v>
      </c>
      <c r="R25" s="124">
        <f t="shared" si="1"/>
        <v>0</v>
      </c>
      <c r="S25" s="125">
        <f t="shared" si="3"/>
        <v>0</v>
      </c>
    </row>
    <row r="26" spans="1:19" x14ac:dyDescent="0.2">
      <c r="A26" s="266"/>
      <c r="B26" s="115">
        <v>20</v>
      </c>
      <c r="C26" s="116"/>
      <c r="D26" s="117">
        <f>'AM002_MPS(input)'!$E$9</f>
        <v>2791.5</v>
      </c>
      <c r="E26" s="118">
        <f>'AM002_MPS(input)'!$E$12</f>
        <v>0</v>
      </c>
      <c r="F26" s="119">
        <f>'AM002_MPS(input)'!$E$17</f>
        <v>5.57E-2</v>
      </c>
      <c r="G26" s="120">
        <f>'AM002_MPS(input)'!$E$18</f>
        <v>0</v>
      </c>
      <c r="H26" s="120">
        <f>'AM002_MPS(input)'!$E$19</f>
        <v>0</v>
      </c>
      <c r="I26" s="121">
        <f>'AM002_MPS(input)'!$E$20</f>
        <v>0.46</v>
      </c>
      <c r="J26" s="149">
        <f>'AM002_MPS(input)'!$E$21</f>
        <v>8.0399999999999991</v>
      </c>
      <c r="K26" s="149">
        <f>'AM002_MPS(input)'!$E$22</f>
        <v>10.67</v>
      </c>
      <c r="L26" s="122">
        <f>'AM002_MPS(input)'!$E$23</f>
        <v>0</v>
      </c>
      <c r="M26" s="123">
        <f>'AM002_MPS(input)'!$E$24</f>
        <v>0</v>
      </c>
      <c r="N26" s="123">
        <f>'AM002_MPS(input)'!$E$25</f>
        <v>0</v>
      </c>
      <c r="O26" s="123">
        <f>$D$7/($D$7+'AM002_MPS(input)'!$E$10*'AM002_MPS(input)'!$E$26/1000+$E$7)</f>
        <v>1</v>
      </c>
      <c r="P26" s="123">
        <f t="shared" si="2"/>
        <v>0</v>
      </c>
      <c r="Q26" s="124">
        <f t="shared" si="0"/>
        <v>0</v>
      </c>
      <c r="R26" s="124">
        <f t="shared" si="1"/>
        <v>0</v>
      </c>
      <c r="S26" s="125">
        <f t="shared" si="3"/>
        <v>0</v>
      </c>
    </row>
    <row r="27" spans="1:19" x14ac:dyDescent="0.2">
      <c r="A27" s="266"/>
      <c r="B27" s="126" t="s">
        <v>55</v>
      </c>
      <c r="C27" s="127" t="s">
        <v>49</v>
      </c>
      <c r="D27" s="127" t="s">
        <v>36</v>
      </c>
      <c r="E27" s="127" t="s">
        <v>49</v>
      </c>
      <c r="F27" s="127" t="s">
        <v>49</v>
      </c>
      <c r="G27" s="127" t="s">
        <v>36</v>
      </c>
      <c r="H27" s="127" t="s">
        <v>36</v>
      </c>
      <c r="I27" s="127" t="s">
        <v>36</v>
      </c>
      <c r="J27" s="127" t="s">
        <v>36</v>
      </c>
      <c r="K27" s="127" t="s">
        <v>36</v>
      </c>
      <c r="L27" s="128" t="s">
        <v>49</v>
      </c>
      <c r="M27" s="127" t="s">
        <v>49</v>
      </c>
      <c r="N27" s="128" t="s">
        <v>49</v>
      </c>
      <c r="O27" s="128" t="s">
        <v>36</v>
      </c>
      <c r="P27" s="128" t="s">
        <v>36</v>
      </c>
      <c r="Q27" s="129">
        <f>SUMIF(Q7:Q26,"&gt;0",Q7:Q26)</f>
        <v>28.843690771144278</v>
      </c>
      <c r="R27" s="130">
        <f>SUM(R7:R26)</f>
        <v>21.73414</v>
      </c>
      <c r="S27" s="129">
        <f>SUMIF(S7:S26,"&gt;0",S7:S26)</f>
        <v>7.1095507711442778</v>
      </c>
    </row>
  </sheetData>
  <sheetProtection password="C303" sheet="1" objects="1" scenarios="1" formatCells="0" formatRows="0" insertRows="0"/>
  <mergeCells count="4">
    <mergeCell ref="F3:N3"/>
    <mergeCell ref="C3:E3"/>
    <mergeCell ref="Q3:S3"/>
    <mergeCell ref="A7:A27"/>
  </mergeCells>
  <phoneticPr fontId="3"/>
  <pageMargins left="0.51181102362204722" right="0.51181102362204722" top="0.74803149606299213" bottom="0.74803149606299213" header="0.31496062992125984" footer="0.31496062992125984"/>
  <pageSetup paperSize="9" scale="54" orientation="landscape" r:id="rId1"/>
  <ignoredErrors>
    <ignoredError sqref="P7" evalError="1"/>
    <ignoredError sqref="K7:K26 J7:J26" unlockedFormula="1"/>
  </ignoredErrors>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100-000000000000}">
          <x14:formula1>
            <xm:f>'AM002_MPS(calc_process)'!$F$17:$F$18</xm:f>
          </x14:formula1>
          <xm:sqref>J7:J26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K21"/>
  <sheetViews>
    <sheetView showGridLines="0" view="pageBreakPreview" zoomScale="80" zoomScaleNormal="100" zoomScaleSheetLayoutView="80" zoomScalePageLayoutView="7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6"/>
    <col min="10" max="16384" width="9" style="1"/>
  </cols>
  <sheetData>
    <row r="1" spans="1:11" ht="18" customHeight="1" x14ac:dyDescent="0.2">
      <c r="I1" s="17" t="str">
        <f>'AM002_MPS(input)'!K1</f>
        <v>Monitoring Spreadsheet: JCM_CR_AM002_ver01.0</v>
      </c>
    </row>
    <row r="2" spans="1:11" ht="18" customHeight="1" x14ac:dyDescent="0.2">
      <c r="I2" s="17" t="str">
        <f>'AM002_MPS(input)'!K2</f>
        <v>Reference Number: CR002</v>
      </c>
    </row>
    <row r="3" spans="1:11" ht="28" customHeight="1" x14ac:dyDescent="0.2">
      <c r="A3" s="267" t="s">
        <v>161</v>
      </c>
      <c r="B3" s="267"/>
      <c r="C3" s="267"/>
      <c r="D3" s="267"/>
      <c r="E3" s="267"/>
      <c r="F3" s="267"/>
      <c r="G3" s="267"/>
      <c r="H3" s="267"/>
      <c r="I3" s="267"/>
    </row>
    <row r="4" spans="1:11" ht="11.25" customHeight="1" x14ac:dyDescent="0.2"/>
    <row r="5" spans="1:11" ht="19" customHeight="1" thickBot="1" x14ac:dyDescent="0.25">
      <c r="A5" s="39" t="s">
        <v>60</v>
      </c>
      <c r="B5" s="40"/>
      <c r="C5" s="40"/>
      <c r="D5" s="40"/>
      <c r="E5" s="41"/>
      <c r="F5" s="42" t="s">
        <v>61</v>
      </c>
      <c r="G5" s="42" t="s">
        <v>62</v>
      </c>
      <c r="H5" s="42" t="s">
        <v>63</v>
      </c>
      <c r="I5" s="43" t="s">
        <v>30</v>
      </c>
    </row>
    <row r="6" spans="1:11" ht="19" customHeight="1" thickBot="1" x14ac:dyDescent="0.25">
      <c r="A6" s="44"/>
      <c r="B6" s="21" t="s">
        <v>149</v>
      </c>
      <c r="C6" s="21"/>
      <c r="D6" s="22"/>
      <c r="E6" s="23"/>
      <c r="F6" s="7"/>
      <c r="G6" s="73">
        <f>G10-G13</f>
        <v>7.1095507711442778</v>
      </c>
      <c r="H6" s="8" t="s">
        <v>150</v>
      </c>
      <c r="I6" s="45" t="s">
        <v>151</v>
      </c>
    </row>
    <row r="7" spans="1:11" ht="18.75" customHeight="1" x14ac:dyDescent="0.2">
      <c r="A7" s="60" t="s">
        <v>165</v>
      </c>
      <c r="B7" s="61"/>
      <c r="C7" s="61"/>
      <c r="D7" s="61"/>
      <c r="E7" s="62"/>
      <c r="F7" s="62"/>
      <c r="G7" s="63"/>
      <c r="H7" s="62"/>
      <c r="I7" s="64"/>
      <c r="J7" s="65"/>
      <c r="K7" s="65"/>
    </row>
    <row r="8" spans="1:11" ht="18.75" customHeight="1" x14ac:dyDescent="0.2">
      <c r="A8" s="66"/>
      <c r="B8" s="67"/>
      <c r="C8" s="68"/>
      <c r="D8" s="68"/>
      <c r="E8" s="69"/>
      <c r="F8" s="70"/>
      <c r="G8" s="71"/>
      <c r="H8" s="71"/>
      <c r="I8" s="72"/>
    </row>
    <row r="9" spans="1:11" ht="19" customHeight="1" thickBot="1" x14ac:dyDescent="0.25">
      <c r="A9" s="60" t="s">
        <v>163</v>
      </c>
      <c r="B9" s="29"/>
      <c r="C9" s="29"/>
      <c r="D9" s="29"/>
      <c r="E9" s="30"/>
      <c r="F9" s="30"/>
      <c r="G9" s="30"/>
      <c r="H9" s="30"/>
      <c r="I9" s="46"/>
    </row>
    <row r="10" spans="1:11" ht="19" customHeight="1" thickBot="1" x14ac:dyDescent="0.25">
      <c r="A10" s="47"/>
      <c r="B10" s="24" t="s">
        <v>152</v>
      </c>
      <c r="C10" s="25"/>
      <c r="D10" s="26"/>
      <c r="E10" s="26"/>
      <c r="F10" s="9"/>
      <c r="G10" s="75">
        <f>G11</f>
        <v>28.843690771144278</v>
      </c>
      <c r="H10" s="8" t="s">
        <v>150</v>
      </c>
      <c r="I10" s="48" t="s">
        <v>153</v>
      </c>
    </row>
    <row r="11" spans="1:11" ht="19" customHeight="1" x14ac:dyDescent="0.2">
      <c r="A11" s="47"/>
      <c r="B11" s="24"/>
      <c r="C11" s="18" t="s">
        <v>152</v>
      </c>
      <c r="D11" s="19"/>
      <c r="E11" s="20"/>
      <c r="F11" s="10" t="s">
        <v>31</v>
      </c>
      <c r="G11" s="74">
        <f>'AM002_MPS(input_separate)'!Q27</f>
        <v>28.843690771144278</v>
      </c>
      <c r="H11" s="8" t="s">
        <v>150</v>
      </c>
      <c r="I11" s="48" t="s">
        <v>153</v>
      </c>
    </row>
    <row r="12" spans="1:11" ht="19" customHeight="1" thickBot="1" x14ac:dyDescent="0.25">
      <c r="A12" s="60" t="s">
        <v>164</v>
      </c>
      <c r="B12" s="31"/>
      <c r="C12" s="31"/>
      <c r="D12" s="31"/>
      <c r="E12" s="32"/>
      <c r="F12" s="30"/>
      <c r="G12" s="30"/>
      <c r="H12" s="30"/>
      <c r="I12" s="46"/>
    </row>
    <row r="13" spans="1:11" ht="19" customHeight="1" thickBot="1" x14ac:dyDescent="0.25">
      <c r="A13" s="47"/>
      <c r="B13" s="27" t="s">
        <v>154</v>
      </c>
      <c r="C13" s="27"/>
      <c r="D13" s="27"/>
      <c r="E13" s="28"/>
      <c r="F13" s="11"/>
      <c r="G13" s="75">
        <f>G14</f>
        <v>21.73414</v>
      </c>
      <c r="H13" s="12" t="s">
        <v>155</v>
      </c>
      <c r="I13" s="49" t="s">
        <v>156</v>
      </c>
    </row>
    <row r="14" spans="1:11" ht="19" customHeight="1" x14ac:dyDescent="0.2">
      <c r="A14" s="50"/>
      <c r="B14" s="51"/>
      <c r="C14" s="52" t="s">
        <v>157</v>
      </c>
      <c r="D14" s="57"/>
      <c r="E14" s="58"/>
      <c r="F14" s="53" t="s">
        <v>31</v>
      </c>
      <c r="G14" s="76">
        <f>'AM002_MPS(input_separate)'!R27</f>
        <v>21.73414</v>
      </c>
      <c r="H14" s="54" t="s">
        <v>155</v>
      </c>
      <c r="I14" s="55" t="s">
        <v>156</v>
      </c>
    </row>
    <row r="15" spans="1:11" x14ac:dyDescent="0.2">
      <c r="A15" s="13"/>
      <c r="B15" s="13"/>
      <c r="C15" s="13"/>
      <c r="D15" s="13"/>
      <c r="E15" s="13"/>
      <c r="F15" s="14"/>
      <c r="G15" s="15"/>
      <c r="H15" s="15"/>
      <c r="I15" s="59"/>
    </row>
    <row r="16" spans="1:11" ht="21.75" customHeight="1" x14ac:dyDescent="0.2">
      <c r="E16" s="13" t="s">
        <v>77</v>
      </c>
      <c r="F16" s="5"/>
    </row>
    <row r="17" spans="5:8" ht="21.75" customHeight="1" x14ac:dyDescent="0.2">
      <c r="E17" s="33" t="s">
        <v>158</v>
      </c>
      <c r="F17" s="34">
        <v>8.0399999999999991</v>
      </c>
      <c r="G17" s="36"/>
    </row>
    <row r="18" spans="5:8" ht="21.75" customHeight="1" x14ac:dyDescent="0.2">
      <c r="E18" s="33" t="s">
        <v>159</v>
      </c>
      <c r="F18" s="35">
        <v>9.6</v>
      </c>
      <c r="G18" s="36"/>
    </row>
    <row r="19" spans="5:8" ht="21.75" customHeight="1" x14ac:dyDescent="0.2">
      <c r="E19" s="13"/>
      <c r="F19" s="5"/>
    </row>
    <row r="20" spans="5:8" ht="21.75" customHeight="1" x14ac:dyDescent="0.2">
      <c r="E20" s="13"/>
      <c r="F20" s="5"/>
    </row>
    <row r="21" spans="5:8" x14ac:dyDescent="0.2">
      <c r="E21" s="16"/>
      <c r="F21" s="16"/>
      <c r="G21" s="13"/>
      <c r="H21" s="13"/>
    </row>
  </sheetData>
  <sheetProtection password="C303" sheet="1" objects="1" scenarios="1"/>
  <mergeCells count="1">
    <mergeCell ref="A3:I3"/>
  </mergeCells>
  <phoneticPr fontId="3"/>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style="139" customWidth="1"/>
    <col min="2" max="2" width="36.36328125" style="139" customWidth="1"/>
    <col min="3" max="3" width="49.08984375" style="139" customWidth="1"/>
    <col min="4" max="16384" width="9" style="139"/>
  </cols>
  <sheetData>
    <row r="1" spans="1:3" ht="18" customHeight="1" x14ac:dyDescent="0.2">
      <c r="C1" s="140" t="str">
        <f>'AM002_MPS(input)'!K1</f>
        <v>Monitoring Spreadsheet: JCM_CR_AM002_ver01.0</v>
      </c>
    </row>
    <row r="2" spans="1:3" ht="18" customHeight="1" x14ac:dyDescent="0.2">
      <c r="C2" s="140" t="str">
        <f>'AM002_MPS(input)'!K2</f>
        <v>Reference Number: CR002</v>
      </c>
    </row>
    <row r="3" spans="1:3" ht="24.75" customHeight="1" x14ac:dyDescent="0.2">
      <c r="A3" s="268" t="s">
        <v>179</v>
      </c>
      <c r="B3" s="268"/>
      <c r="C3" s="268"/>
    </row>
    <row r="5" spans="1:3" ht="21" customHeight="1" x14ac:dyDescent="0.2">
      <c r="B5" s="141" t="s">
        <v>180</v>
      </c>
      <c r="C5" s="141" t="s">
        <v>181</v>
      </c>
    </row>
    <row r="6" spans="1:3" ht="54.75" customHeight="1" x14ac:dyDescent="0.2">
      <c r="B6" s="37" t="s">
        <v>214</v>
      </c>
      <c r="C6" s="37" t="s">
        <v>220</v>
      </c>
    </row>
    <row r="7" spans="1:3" ht="54.75" customHeight="1" x14ac:dyDescent="0.2">
      <c r="B7" s="37" t="s">
        <v>215</v>
      </c>
      <c r="C7" s="37" t="s">
        <v>216</v>
      </c>
    </row>
    <row r="8" spans="1:3" ht="58.5" customHeight="1" x14ac:dyDescent="0.2">
      <c r="B8" s="37" t="s">
        <v>217</v>
      </c>
      <c r="C8" s="37" t="s">
        <v>218</v>
      </c>
    </row>
    <row r="9" spans="1:3" ht="54.75" customHeight="1" x14ac:dyDescent="0.2">
      <c r="B9" s="37" t="s">
        <v>219</v>
      </c>
      <c r="C9" s="37" t="s">
        <v>31</v>
      </c>
    </row>
    <row r="10" spans="1:3" ht="54.75" customHeight="1" x14ac:dyDescent="0.2">
      <c r="B10" s="37" t="s">
        <v>219</v>
      </c>
      <c r="C10" s="37" t="s">
        <v>31</v>
      </c>
    </row>
    <row r="11" spans="1:3" ht="54.75" customHeight="1" x14ac:dyDescent="0.2">
      <c r="B11" s="37" t="s">
        <v>219</v>
      </c>
      <c r="C11" s="37" t="s">
        <v>31</v>
      </c>
    </row>
    <row r="12" spans="1:3" ht="54.75" customHeight="1" x14ac:dyDescent="0.2">
      <c r="B12" s="37" t="s">
        <v>219</v>
      </c>
      <c r="C12" s="37" t="s">
        <v>31</v>
      </c>
    </row>
  </sheetData>
  <sheetProtection password="C30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35"/>
  <sheetViews>
    <sheetView showGridLines="0" view="pageBreakPreview" zoomScale="80" zoomScaleNormal="70" zoomScaleSheetLayoutView="80" zoomScalePageLayoutView="70" workbookViewId="0"/>
  </sheetViews>
  <sheetFormatPr defaultColWidth="9" defaultRowHeight="14" x14ac:dyDescent="0.2"/>
  <cols>
    <col min="1" max="1" width="2.6328125" style="82" customWidth="1"/>
    <col min="2" max="3" width="11.6328125" style="82" customWidth="1"/>
    <col min="4" max="4" width="12.36328125" style="82" customWidth="1"/>
    <col min="5" max="5" width="26.6328125" style="82" customWidth="1"/>
    <col min="6" max="7" width="10.6328125" style="82" customWidth="1"/>
    <col min="8" max="8" width="11.6328125" style="82" customWidth="1"/>
    <col min="9" max="9" width="11.453125" style="82" customWidth="1"/>
    <col min="10" max="10" width="60.6328125" style="82" customWidth="1"/>
    <col min="11" max="11" width="12.6328125" style="82" customWidth="1"/>
    <col min="12" max="12" width="11.453125" style="82" customWidth="1"/>
    <col min="13" max="16384" width="9" style="82"/>
  </cols>
  <sheetData>
    <row r="1" spans="1:12" ht="18" customHeight="1" x14ac:dyDescent="0.2">
      <c r="L1" s="83" t="str">
        <f>'AM002_MPS(input)'!K1</f>
        <v>Monitoring Spreadsheet: JCM_CR_AM002_ver01.0</v>
      </c>
    </row>
    <row r="2" spans="1:12" ht="18" customHeight="1" x14ac:dyDescent="0.2">
      <c r="L2" s="83" t="str">
        <f>'AM002_MPS(input)'!K2</f>
        <v>Reference Number: CR002</v>
      </c>
    </row>
    <row r="3" spans="1:12" ht="27.75" customHeight="1" x14ac:dyDescent="0.2">
      <c r="A3" s="84" t="s">
        <v>183</v>
      </c>
      <c r="B3" s="84"/>
      <c r="C3" s="85"/>
      <c r="D3" s="85"/>
      <c r="E3" s="85"/>
      <c r="F3" s="85"/>
      <c r="G3" s="85"/>
      <c r="H3" s="85"/>
      <c r="I3" s="85"/>
      <c r="J3" s="85"/>
      <c r="K3" s="85"/>
      <c r="L3" s="86"/>
    </row>
    <row r="4" spans="1:12" ht="14.25" customHeight="1" x14ac:dyDescent="0.2"/>
    <row r="5" spans="1:12" ht="18.75" customHeight="1" x14ac:dyDescent="0.2">
      <c r="A5" s="2" t="s">
        <v>185</v>
      </c>
      <c r="B5" s="2"/>
      <c r="C5" s="87"/>
    </row>
    <row r="6" spans="1:12" ht="18.75" customHeight="1" x14ac:dyDescent="0.2">
      <c r="A6" s="87"/>
      <c r="B6" s="88" t="s">
        <v>188</v>
      </c>
      <c r="C6" s="88" t="s">
        <v>190</v>
      </c>
      <c r="D6" s="88" t="s">
        <v>191</v>
      </c>
      <c r="E6" s="88" t="s">
        <v>192</v>
      </c>
      <c r="F6" s="88" t="s">
        <v>193</v>
      </c>
      <c r="G6" s="88" t="s">
        <v>194</v>
      </c>
      <c r="H6" s="88" t="s">
        <v>195</v>
      </c>
      <c r="I6" s="88" t="s">
        <v>196</v>
      </c>
      <c r="J6" s="88" t="s">
        <v>197</v>
      </c>
      <c r="K6" s="88" t="s">
        <v>198</v>
      </c>
      <c r="L6" s="88" t="s">
        <v>199</v>
      </c>
    </row>
    <row r="7" spans="1:12" s="89" customFormat="1" ht="39" customHeight="1" x14ac:dyDescent="0.2">
      <c r="B7" s="88" t="s">
        <v>189</v>
      </c>
      <c r="C7" s="88" t="s">
        <v>10</v>
      </c>
      <c r="D7" s="88" t="s">
        <v>11</v>
      </c>
      <c r="E7" s="88" t="s">
        <v>12</v>
      </c>
      <c r="F7" s="56" t="s">
        <v>200</v>
      </c>
      <c r="G7" s="88" t="s">
        <v>14</v>
      </c>
      <c r="H7" s="88" t="s">
        <v>15</v>
      </c>
      <c r="I7" s="88" t="s">
        <v>16</v>
      </c>
      <c r="J7" s="88" t="s">
        <v>17</v>
      </c>
      <c r="K7" s="88" t="s">
        <v>18</v>
      </c>
      <c r="L7" s="88" t="s">
        <v>19</v>
      </c>
    </row>
    <row r="8" spans="1:12" ht="130.5" customHeight="1" x14ac:dyDescent="0.2">
      <c r="B8" s="142"/>
      <c r="C8" s="132" t="s">
        <v>20</v>
      </c>
      <c r="D8" s="90" t="s">
        <v>21</v>
      </c>
      <c r="E8" s="90" t="s">
        <v>58</v>
      </c>
      <c r="F8" s="91" t="s">
        <v>23</v>
      </c>
      <c r="G8" s="92" t="s">
        <v>22</v>
      </c>
      <c r="H8" s="3" t="s">
        <v>29</v>
      </c>
      <c r="I8" s="3" t="s">
        <v>35</v>
      </c>
      <c r="J8" s="38" t="s">
        <v>94</v>
      </c>
      <c r="K8" s="4" t="s">
        <v>33</v>
      </c>
      <c r="L8" s="4" t="s">
        <v>182</v>
      </c>
    </row>
    <row r="9" spans="1:12" ht="199.9" customHeight="1" x14ac:dyDescent="0.2">
      <c r="B9" s="142"/>
      <c r="C9" s="132" t="s">
        <v>89</v>
      </c>
      <c r="D9" s="90" t="s">
        <v>95</v>
      </c>
      <c r="E9" s="90" t="s">
        <v>101</v>
      </c>
      <c r="F9" s="133"/>
      <c r="G9" s="134" t="s">
        <v>22</v>
      </c>
      <c r="H9" s="3" t="s">
        <v>78</v>
      </c>
      <c r="I9" s="3" t="s">
        <v>79</v>
      </c>
      <c r="J9" s="4" t="s">
        <v>92</v>
      </c>
      <c r="K9" s="4" t="s">
        <v>33</v>
      </c>
      <c r="L9" s="4"/>
    </row>
    <row r="10" spans="1:12" ht="130.5" customHeight="1" x14ac:dyDescent="0.2">
      <c r="B10" s="142"/>
      <c r="C10" s="132" t="s">
        <v>81</v>
      </c>
      <c r="D10" s="135" t="s">
        <v>102</v>
      </c>
      <c r="E10" s="90" t="s">
        <v>103</v>
      </c>
      <c r="F10" s="136"/>
      <c r="G10" s="134" t="s">
        <v>83</v>
      </c>
      <c r="H10" s="3" t="s">
        <v>29</v>
      </c>
      <c r="I10" s="3" t="s">
        <v>35</v>
      </c>
      <c r="J10" s="38" t="s">
        <v>94</v>
      </c>
      <c r="K10" s="4" t="s">
        <v>33</v>
      </c>
      <c r="L10" s="137"/>
    </row>
    <row r="11" spans="1:12" ht="64.5" customHeight="1" x14ac:dyDescent="0.2">
      <c r="A11" s="93"/>
      <c r="B11" s="142"/>
      <c r="C11" s="132" t="s">
        <v>82</v>
      </c>
      <c r="D11" s="90" t="s">
        <v>104</v>
      </c>
      <c r="E11" s="90" t="s">
        <v>105</v>
      </c>
      <c r="F11" s="77"/>
      <c r="G11" s="90" t="s">
        <v>96</v>
      </c>
      <c r="H11" s="3" t="s">
        <v>28</v>
      </c>
      <c r="I11" s="3" t="s">
        <v>43</v>
      </c>
      <c r="J11" s="4" t="s">
        <v>44</v>
      </c>
      <c r="K11" s="4" t="s">
        <v>33</v>
      </c>
      <c r="L11" s="4"/>
    </row>
    <row r="12" spans="1:12" ht="130.5" customHeight="1" x14ac:dyDescent="0.2">
      <c r="A12" s="93"/>
      <c r="B12" s="142"/>
      <c r="C12" s="132" t="s">
        <v>90</v>
      </c>
      <c r="D12" s="90" t="s">
        <v>93</v>
      </c>
      <c r="E12" s="90" t="s">
        <v>106</v>
      </c>
      <c r="F12" s="78"/>
      <c r="G12" s="92" t="s">
        <v>22</v>
      </c>
      <c r="H12" s="3" t="s">
        <v>29</v>
      </c>
      <c r="I12" s="3" t="s">
        <v>35</v>
      </c>
      <c r="J12" s="38" t="s">
        <v>107</v>
      </c>
      <c r="K12" s="4" t="s">
        <v>33</v>
      </c>
      <c r="L12" s="3"/>
    </row>
    <row r="13" spans="1:12" ht="8.25" customHeight="1" x14ac:dyDescent="0.2">
      <c r="A13" s="93"/>
      <c r="B13" s="93"/>
    </row>
    <row r="14" spans="1:12" ht="20.149999999999999" customHeight="1" x14ac:dyDescent="0.2">
      <c r="A14" s="2" t="s">
        <v>186</v>
      </c>
      <c r="B14" s="2"/>
    </row>
    <row r="15" spans="1:12" ht="20.149999999999999" customHeight="1" x14ac:dyDescent="0.2">
      <c r="A15" s="93"/>
      <c r="B15" s="272" t="s">
        <v>0</v>
      </c>
      <c r="C15" s="273"/>
      <c r="D15" s="253" t="s">
        <v>1</v>
      </c>
      <c r="E15" s="253"/>
      <c r="F15" s="88" t="s">
        <v>2</v>
      </c>
      <c r="G15" s="88" t="s">
        <v>3</v>
      </c>
      <c r="H15" s="253" t="s">
        <v>4</v>
      </c>
      <c r="I15" s="253"/>
      <c r="J15" s="253"/>
      <c r="K15" s="253" t="s">
        <v>5</v>
      </c>
      <c r="L15" s="253"/>
    </row>
    <row r="16" spans="1:12" ht="39" customHeight="1" x14ac:dyDescent="0.2">
      <c r="A16" s="93"/>
      <c r="B16" s="272" t="s">
        <v>11</v>
      </c>
      <c r="C16" s="273"/>
      <c r="D16" s="253" t="s">
        <v>12</v>
      </c>
      <c r="E16" s="253"/>
      <c r="F16" s="88" t="s">
        <v>13</v>
      </c>
      <c r="G16" s="88" t="s">
        <v>14</v>
      </c>
      <c r="H16" s="253" t="s">
        <v>16</v>
      </c>
      <c r="I16" s="253"/>
      <c r="J16" s="253"/>
      <c r="K16" s="253" t="s">
        <v>19</v>
      </c>
      <c r="L16" s="253"/>
    </row>
    <row r="17" spans="1:12" ht="68.25" customHeight="1" x14ac:dyDescent="0.2">
      <c r="A17" s="93"/>
      <c r="B17" s="270" t="s">
        <v>109</v>
      </c>
      <c r="C17" s="271"/>
      <c r="D17" s="256" t="s">
        <v>110</v>
      </c>
      <c r="E17" s="256"/>
      <c r="F17" s="148">
        <f>'AM002_MPS(input)'!E17</f>
        <v>5.57E-2</v>
      </c>
      <c r="G17" s="90" t="s">
        <v>111</v>
      </c>
      <c r="H17" s="269" t="str">
        <f>'AM002_MPS(input)'!G17</f>
        <v>The most recent value available at the time of validation is applied and fixed for the monitoring period thereafter. The data is sourced from “Factores de emisión de gases efecto invernadero”, Instituto Meteorológico Nacional unless otherwise instructed by the Joint Committee.</v>
      </c>
      <c r="I17" s="269"/>
      <c r="J17" s="269"/>
      <c r="K17" s="256" t="str">
        <f>IF('AM002_MPS(input)'!J17&gt;0,'AM002_MPS(input)'!J17,"")</f>
        <v/>
      </c>
      <c r="L17" s="256"/>
    </row>
    <row r="18" spans="1:12" ht="64.5" customHeight="1" x14ac:dyDescent="0.2">
      <c r="A18" s="93"/>
      <c r="B18" s="270" t="s">
        <v>109</v>
      </c>
      <c r="C18" s="271"/>
      <c r="D18" s="256" t="s">
        <v>112</v>
      </c>
      <c r="E18" s="256"/>
      <c r="F18" s="81">
        <f>IF(ISERROR(3.6*(100/F23)*F25),0,3.6*(100/F23)*F25)</f>
        <v>0</v>
      </c>
      <c r="G18" s="90" t="s">
        <v>111</v>
      </c>
      <c r="H18" s="269" t="str">
        <f>'AM002_MPS(input)'!G18</f>
        <v>Power generation efficiency obtained from manufacturer's specification</v>
      </c>
      <c r="I18" s="269"/>
      <c r="J18" s="269"/>
      <c r="K18" s="256" t="str">
        <f>IF('AM002_MPS(input)'!J18&gt;0,'AM002_MPS(input)'!J18,"")</f>
        <v>Calculated</v>
      </c>
      <c r="L18" s="256"/>
    </row>
    <row r="19" spans="1:12" ht="64.5" customHeight="1" x14ac:dyDescent="0.2">
      <c r="A19" s="93"/>
      <c r="B19" s="270" t="s">
        <v>109</v>
      </c>
      <c r="C19" s="271"/>
      <c r="D19" s="256" t="s">
        <v>113</v>
      </c>
      <c r="E19" s="256"/>
      <c r="F19" s="81">
        <f>IF(ISERROR(F11*F24*F25/F12),0,F11*F24*F25/F12)</f>
        <v>0</v>
      </c>
      <c r="G19" s="90" t="s">
        <v>111</v>
      </c>
      <c r="H19" s="269" t="str">
        <f>'AM002_MPS(input)'!G19</f>
        <v>The power generation efficiency calculated from monitored data of the amount of fuel input for power generation and the amount of electricity generated.</v>
      </c>
      <c r="I19" s="269"/>
      <c r="J19" s="269"/>
      <c r="K19" s="256" t="str">
        <f>IF('AM002_MPS(input)'!J19&gt;0,'AM002_MPS(input)'!J19,"")</f>
        <v>Calculated</v>
      </c>
      <c r="L19" s="256"/>
    </row>
    <row r="20" spans="1:12" ht="125.25" customHeight="1" x14ac:dyDescent="0.2">
      <c r="A20" s="93"/>
      <c r="B20" s="270" t="s">
        <v>109</v>
      </c>
      <c r="C20" s="271"/>
      <c r="D20" s="256" t="s">
        <v>114</v>
      </c>
      <c r="E20" s="256"/>
      <c r="F20" s="144">
        <f>'AM002_MPS(input)'!E20</f>
        <v>0.46</v>
      </c>
      <c r="G20" s="90" t="s">
        <v>111</v>
      </c>
      <c r="H20" s="269" t="str">
        <f>'AM002_MPS(input)'!G20</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In order to calculate CO2 emission reductions correctly, 0.460 is applied in EFelec in spite that no captive electricity is used for the proposed JCM project. Otherwise CO2 emission reductions estimated as 0.</v>
      </c>
      <c r="I20" s="269"/>
      <c r="J20" s="269"/>
      <c r="K20" s="256" t="str">
        <f>IF('AM002_MPS(input)'!J20&gt;0,'AM002_MPS(input)'!J20,"")</f>
        <v/>
      </c>
      <c r="L20" s="256"/>
    </row>
    <row r="21" spans="1:12" ht="35.25" customHeight="1" x14ac:dyDescent="0.2">
      <c r="A21" s="93"/>
      <c r="B21" s="270" t="s">
        <v>115</v>
      </c>
      <c r="C21" s="271"/>
      <c r="D21" s="256" t="s">
        <v>166</v>
      </c>
      <c r="E21" s="256"/>
      <c r="F21" s="145">
        <f>'AM002_MPS(input)'!E21</f>
        <v>8.0399999999999991</v>
      </c>
      <c r="G21" s="94" t="s">
        <v>23</v>
      </c>
      <c r="H21" s="269" t="str">
        <f>'AM002_MPS(input)'!G21</f>
        <v>Selected from the default values set in the methodology</v>
      </c>
      <c r="I21" s="269"/>
      <c r="J21" s="269"/>
      <c r="K21" s="256" t="str">
        <f>IF('AM002_MPS(input)'!J21&gt;0,'AM002_MPS(input)'!J21,"")</f>
        <v/>
      </c>
      <c r="L21" s="256"/>
    </row>
    <row r="22" spans="1:12" ht="36" customHeight="1" x14ac:dyDescent="0.2">
      <c r="A22" s="93"/>
      <c r="B22" s="270" t="s">
        <v>116</v>
      </c>
      <c r="C22" s="271"/>
      <c r="D22" s="256" t="s">
        <v>167</v>
      </c>
      <c r="E22" s="256"/>
      <c r="F22" s="145">
        <f>'AM002_MPS(input)'!E22</f>
        <v>10.67</v>
      </c>
      <c r="G22" s="94" t="s">
        <v>23</v>
      </c>
      <c r="H22" s="269" t="str">
        <f>'AM002_MPS(input)'!G22</f>
        <v>The value of IPLV is the figure calculated by the manufacturer using the calculation method of AHR certified project chiller.</v>
      </c>
      <c r="I22" s="269"/>
      <c r="J22" s="269"/>
      <c r="K22" s="256" t="str">
        <f>IF('AM002_MPS(input)'!J22&gt;0,'AM002_MPS(input)'!J22,"")</f>
        <v/>
      </c>
      <c r="L22" s="256"/>
    </row>
    <row r="23" spans="1:12" ht="21" customHeight="1" x14ac:dyDescent="0.2">
      <c r="A23" s="93"/>
      <c r="B23" s="270" t="s">
        <v>117</v>
      </c>
      <c r="C23" s="271"/>
      <c r="D23" s="256" t="s">
        <v>46</v>
      </c>
      <c r="E23" s="256"/>
      <c r="F23" s="146">
        <f>'AM002_MPS(input)'!E23</f>
        <v>0</v>
      </c>
      <c r="G23" s="94" t="s">
        <v>47</v>
      </c>
      <c r="H23" s="269" t="str">
        <f>'AM002_MPS(input)'!G23</f>
        <v>Specification of the captive power generation system provided by the manufacturer</v>
      </c>
      <c r="I23" s="269"/>
      <c r="J23" s="269"/>
      <c r="K23" s="256" t="str">
        <f>IF('AM002_MPS(input)'!J23&gt;0,'AM002_MPS(input)'!J23,"")</f>
        <v/>
      </c>
      <c r="L23" s="256"/>
    </row>
    <row r="24" spans="1:12" ht="92.25" customHeight="1" x14ac:dyDescent="0.2">
      <c r="A24" s="93"/>
      <c r="B24" s="270" t="s">
        <v>118</v>
      </c>
      <c r="C24" s="271"/>
      <c r="D24" s="256" t="s">
        <v>48</v>
      </c>
      <c r="E24" s="256"/>
      <c r="F24" s="145">
        <f>'AM002_MPS(input)'!E24</f>
        <v>0</v>
      </c>
      <c r="G24" s="94" t="s">
        <v>97</v>
      </c>
      <c r="H24" s="269" t="str">
        <f>'AM002_MPS(input)'!G24</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4" s="269"/>
      <c r="J24" s="269"/>
      <c r="K24" s="256" t="str">
        <f>IF('AM002_MPS(input)'!J24&gt;0,'AM002_MPS(input)'!J24,"")</f>
        <v/>
      </c>
      <c r="L24" s="256"/>
    </row>
    <row r="25" spans="1:12" ht="92.25" customHeight="1" x14ac:dyDescent="0.2">
      <c r="A25" s="93"/>
      <c r="B25" s="270" t="s">
        <v>119</v>
      </c>
      <c r="C25" s="271"/>
      <c r="D25" s="256" t="s">
        <v>120</v>
      </c>
      <c r="E25" s="256"/>
      <c r="F25" s="145">
        <f>'AM002_MPS(input)'!E25</f>
        <v>0</v>
      </c>
      <c r="G25" s="94" t="s">
        <v>121</v>
      </c>
      <c r="H25" s="269" t="str">
        <f>'AM002_MPS(input)'!G25</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5" s="269"/>
      <c r="J25" s="269"/>
      <c r="K25" s="256" t="str">
        <f>IF('AM002_MPS(input)'!J25&gt;0,'AM002_MPS(input)'!J25,"")</f>
        <v/>
      </c>
      <c r="L25" s="256"/>
    </row>
    <row r="26" spans="1:12" ht="20.25" customHeight="1" x14ac:dyDescent="0.2">
      <c r="A26" s="93"/>
      <c r="B26" s="270" t="s">
        <v>122</v>
      </c>
      <c r="C26" s="271"/>
      <c r="D26" s="256" t="s">
        <v>87</v>
      </c>
      <c r="E26" s="256"/>
      <c r="F26" s="147">
        <f>'AM002_MPS(input)'!E26</f>
        <v>0</v>
      </c>
      <c r="G26" s="138" t="s">
        <v>88</v>
      </c>
      <c r="H26" s="269" t="str">
        <f>'AM002_MPS(input)'!G26</f>
        <v>Specification of generator for captive electricity</v>
      </c>
      <c r="I26" s="269"/>
      <c r="J26" s="269"/>
      <c r="K26" s="256" t="str">
        <f>IF('AM002_MPS(input)'!J26&gt;0,'AM002_MPS(input)'!J26,"")</f>
        <v/>
      </c>
      <c r="L26" s="256"/>
    </row>
    <row r="27" spans="1:12" ht="6.75" customHeight="1" x14ac:dyDescent="0.2">
      <c r="A27" s="93"/>
      <c r="B27" s="93"/>
    </row>
    <row r="28" spans="1:12" ht="18.75" customHeight="1" x14ac:dyDescent="0.2">
      <c r="A28" s="95" t="s">
        <v>187</v>
      </c>
      <c r="B28" s="95"/>
      <c r="C28" s="95"/>
    </row>
    <row r="29" spans="1:12" ht="17.5" thickBot="1" x14ac:dyDescent="0.25">
      <c r="B29" s="253" t="s">
        <v>189</v>
      </c>
      <c r="C29" s="253"/>
      <c r="D29" s="274" t="s">
        <v>124</v>
      </c>
      <c r="E29" s="275"/>
      <c r="F29" s="96" t="s">
        <v>14</v>
      </c>
    </row>
    <row r="30" spans="1:12" ht="16.5" thickBot="1" x14ac:dyDescent="0.25">
      <c r="B30" s="278"/>
      <c r="C30" s="279"/>
      <c r="D30" s="276">
        <f>ROUNDDOWN('AM002_MRS(calc_process)'!G6,0)</f>
        <v>0</v>
      </c>
      <c r="E30" s="277"/>
      <c r="F30" s="97" t="s">
        <v>125</v>
      </c>
    </row>
    <row r="31" spans="1:12" ht="20.149999999999999" customHeight="1" x14ac:dyDescent="0.2">
      <c r="C31" s="98"/>
      <c r="D31" s="98"/>
      <c r="G31" s="99"/>
      <c r="H31" s="99"/>
    </row>
    <row r="32" spans="1:12" ht="18.75" customHeight="1" x14ac:dyDescent="0.2">
      <c r="A32" s="87" t="s">
        <v>25</v>
      </c>
      <c r="B32" s="87"/>
    </row>
    <row r="33" spans="2:11" ht="18" customHeight="1" x14ac:dyDescent="0.2">
      <c r="B33" s="100" t="s">
        <v>26</v>
      </c>
      <c r="C33" s="261" t="s">
        <v>27</v>
      </c>
      <c r="D33" s="262"/>
      <c r="E33" s="262"/>
      <c r="F33" s="262"/>
      <c r="G33" s="262"/>
      <c r="H33" s="262"/>
      <c r="I33" s="262"/>
      <c r="J33" s="263"/>
      <c r="K33" s="143"/>
    </row>
    <row r="34" spans="2:11" ht="18" customHeight="1" x14ac:dyDescent="0.2">
      <c r="B34" s="100" t="s">
        <v>28</v>
      </c>
      <c r="C34" s="261" t="s">
        <v>37</v>
      </c>
      <c r="D34" s="262"/>
      <c r="E34" s="262"/>
      <c r="F34" s="262"/>
      <c r="G34" s="262"/>
      <c r="H34" s="262"/>
      <c r="I34" s="262"/>
      <c r="J34" s="263"/>
      <c r="K34" s="143"/>
    </row>
    <row r="35" spans="2:11" ht="18" customHeight="1" x14ac:dyDescent="0.2">
      <c r="B35" s="100" t="s">
        <v>29</v>
      </c>
      <c r="C35" s="261" t="s">
        <v>38</v>
      </c>
      <c r="D35" s="262"/>
      <c r="E35" s="262"/>
      <c r="F35" s="262"/>
      <c r="G35" s="262"/>
      <c r="H35" s="262"/>
      <c r="I35" s="262"/>
      <c r="J35" s="263"/>
      <c r="K35" s="143"/>
    </row>
  </sheetData>
  <sheetProtection password="C303" sheet="1" objects="1" scenarios="1" formatCells="0" formatRows="0"/>
  <mergeCells count="55">
    <mergeCell ref="B26:C26"/>
    <mergeCell ref="C33:J33"/>
    <mergeCell ref="C34:J34"/>
    <mergeCell ref="C35:J35"/>
    <mergeCell ref="D29:E29"/>
    <mergeCell ref="D30:E30"/>
    <mergeCell ref="B29:C29"/>
    <mergeCell ref="B30:C30"/>
    <mergeCell ref="B25:C25"/>
    <mergeCell ref="B15:C15"/>
    <mergeCell ref="B16:C16"/>
    <mergeCell ref="B17:C17"/>
    <mergeCell ref="B18:C18"/>
    <mergeCell ref="B19:C19"/>
    <mergeCell ref="B20:C20"/>
    <mergeCell ref="B21:C21"/>
    <mergeCell ref="B22:C22"/>
    <mergeCell ref="B23:C23"/>
    <mergeCell ref="B24:C24"/>
    <mergeCell ref="D25:E25"/>
    <mergeCell ref="H25:J25"/>
    <mergeCell ref="K25:L25"/>
    <mergeCell ref="D26:E26"/>
    <mergeCell ref="H26:J26"/>
    <mergeCell ref="K26:L26"/>
    <mergeCell ref="D23:E23"/>
    <mergeCell ref="H23:J23"/>
    <mergeCell ref="K23:L23"/>
    <mergeCell ref="D24:E24"/>
    <mergeCell ref="H24:J24"/>
    <mergeCell ref="K24:L24"/>
    <mergeCell ref="D21:E21"/>
    <mergeCell ref="H21:J21"/>
    <mergeCell ref="K21:L21"/>
    <mergeCell ref="D22:E22"/>
    <mergeCell ref="H22:J22"/>
    <mergeCell ref="K22:L22"/>
    <mergeCell ref="D19:E19"/>
    <mergeCell ref="H19:J19"/>
    <mergeCell ref="K19:L19"/>
    <mergeCell ref="D20:E20"/>
    <mergeCell ref="H20:J20"/>
    <mergeCell ref="K20:L20"/>
    <mergeCell ref="D17:E17"/>
    <mergeCell ref="H17:J17"/>
    <mergeCell ref="K17:L17"/>
    <mergeCell ref="D18:E18"/>
    <mergeCell ref="H18:J18"/>
    <mergeCell ref="K18:L18"/>
    <mergeCell ref="D15:E15"/>
    <mergeCell ref="H15:J15"/>
    <mergeCell ref="K15:L15"/>
    <mergeCell ref="D16:E16"/>
    <mergeCell ref="H16:J16"/>
    <mergeCell ref="K16:L16"/>
  </mergeCells>
  <phoneticPr fontId="3"/>
  <pageMargins left="0.70866141732283472" right="0.70866141732283472" top="0.74803149606299213" bottom="0.74803149606299213" header="0.31496062992125984" footer="0.31496062992125984"/>
  <pageSetup paperSize="9" scale="68" fitToHeight="3" orientation="landscape" r:id="rId1"/>
  <rowBreaks count="1" manualBreakCount="1">
    <brk id="13" max="10" man="1"/>
  </rowBreaks>
  <ignoredErrors>
    <ignoredError sqref="H17:L26 F17 F20:F2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S27"/>
  <sheetViews>
    <sheetView view="pageBreakPreview" zoomScale="80" zoomScaleNormal="85" zoomScaleSheetLayoutView="80" zoomScalePageLayoutView="70" workbookViewId="0"/>
  </sheetViews>
  <sheetFormatPr defaultColWidth="9" defaultRowHeight="14" x14ac:dyDescent="0.2"/>
  <cols>
    <col min="1" max="1" width="12" style="101" customWidth="1"/>
    <col min="2" max="2" width="10" style="101" bestFit="1" customWidth="1"/>
    <col min="3" max="9" width="13.7265625" style="101" customWidth="1"/>
    <col min="10" max="11" width="13.7265625" style="104" customWidth="1"/>
    <col min="12" max="19" width="13.7265625" style="101" customWidth="1"/>
    <col min="20" max="16384" width="9" style="101"/>
  </cols>
  <sheetData>
    <row r="1" spans="1:19" ht="18" customHeight="1" x14ac:dyDescent="0.2">
      <c r="J1" s="102"/>
      <c r="K1" s="102"/>
      <c r="S1" s="83" t="str">
        <f>'AM002_MPS(input)'!K1</f>
        <v>Monitoring Spreadsheet: JCM_CR_AM002_ver01.0</v>
      </c>
    </row>
    <row r="2" spans="1:19" ht="18" customHeight="1" x14ac:dyDescent="0.2">
      <c r="J2" s="102"/>
      <c r="K2" s="102"/>
      <c r="S2" s="83" t="str">
        <f>'AM002_MPS(input)'!K2</f>
        <v>Reference Number: CR002</v>
      </c>
    </row>
    <row r="3" spans="1:19" s="103" customFormat="1" ht="27.65" customHeight="1" x14ac:dyDescent="0.2">
      <c r="A3" s="105"/>
      <c r="B3" s="105"/>
      <c r="C3" s="264" t="s">
        <v>201</v>
      </c>
      <c r="D3" s="264"/>
      <c r="E3" s="264"/>
      <c r="F3" s="264" t="s">
        <v>202</v>
      </c>
      <c r="G3" s="264"/>
      <c r="H3" s="264"/>
      <c r="I3" s="264"/>
      <c r="J3" s="264"/>
      <c r="K3" s="264"/>
      <c r="L3" s="264"/>
      <c r="M3" s="264"/>
      <c r="N3" s="264"/>
      <c r="O3" s="106"/>
      <c r="P3" s="106"/>
      <c r="Q3" s="265" t="s">
        <v>203</v>
      </c>
      <c r="R3" s="265"/>
      <c r="S3" s="265"/>
    </row>
    <row r="4" spans="1:19" ht="16" x14ac:dyDescent="0.2">
      <c r="A4" s="107" t="s">
        <v>50</v>
      </c>
      <c r="B4" s="108" t="s">
        <v>56</v>
      </c>
      <c r="C4" s="109" t="s">
        <v>129</v>
      </c>
      <c r="D4" s="110" t="s">
        <v>130</v>
      </c>
      <c r="E4" s="110" t="s">
        <v>131</v>
      </c>
      <c r="F4" s="111" t="s">
        <v>132</v>
      </c>
      <c r="G4" s="111" t="s">
        <v>132</v>
      </c>
      <c r="H4" s="111" t="s">
        <v>132</v>
      </c>
      <c r="I4" s="111" t="s">
        <v>132</v>
      </c>
      <c r="J4" s="111" t="s">
        <v>133</v>
      </c>
      <c r="K4" s="111" t="s">
        <v>134</v>
      </c>
      <c r="L4" s="111" t="s">
        <v>135</v>
      </c>
      <c r="M4" s="111" t="s">
        <v>136</v>
      </c>
      <c r="N4" s="111" t="s">
        <v>137</v>
      </c>
      <c r="O4" s="111" t="s">
        <v>36</v>
      </c>
      <c r="P4" s="111" t="s">
        <v>36</v>
      </c>
      <c r="Q4" s="109" t="s">
        <v>138</v>
      </c>
      <c r="R4" s="109" t="s">
        <v>139</v>
      </c>
      <c r="S4" s="109" t="s">
        <v>140</v>
      </c>
    </row>
    <row r="5" spans="1:19" ht="149.5" customHeight="1" x14ac:dyDescent="0.2">
      <c r="A5" s="107" t="s">
        <v>51</v>
      </c>
      <c r="B5" s="110" t="s">
        <v>178</v>
      </c>
      <c r="C5" s="110" t="s">
        <v>174</v>
      </c>
      <c r="D5" s="110" t="s">
        <v>175</v>
      </c>
      <c r="E5" s="110" t="s">
        <v>176</v>
      </c>
      <c r="F5" s="110" t="s">
        <v>177</v>
      </c>
      <c r="G5" s="110" t="s">
        <v>141</v>
      </c>
      <c r="H5" s="110" t="s">
        <v>142</v>
      </c>
      <c r="I5" s="110" t="s">
        <v>143</v>
      </c>
      <c r="J5" s="110" t="s">
        <v>172</v>
      </c>
      <c r="K5" s="110" t="s">
        <v>173</v>
      </c>
      <c r="L5" s="110" t="s">
        <v>46</v>
      </c>
      <c r="M5" s="110" t="s">
        <v>48</v>
      </c>
      <c r="N5" s="110" t="s">
        <v>170</v>
      </c>
      <c r="O5" s="110" t="s">
        <v>168</v>
      </c>
      <c r="P5" s="110" t="s">
        <v>169</v>
      </c>
      <c r="Q5" s="110" t="s">
        <v>171</v>
      </c>
      <c r="R5" s="112" t="s">
        <v>144</v>
      </c>
      <c r="S5" s="112" t="s">
        <v>145</v>
      </c>
    </row>
    <row r="6" spans="1:19" ht="28" x14ac:dyDescent="0.2">
      <c r="A6" s="107" t="s">
        <v>52</v>
      </c>
      <c r="B6" s="110" t="s">
        <v>36</v>
      </c>
      <c r="C6" s="111" t="s">
        <v>22</v>
      </c>
      <c r="D6" s="113" t="s">
        <v>22</v>
      </c>
      <c r="E6" s="111" t="s">
        <v>22</v>
      </c>
      <c r="F6" s="110" t="s">
        <v>146</v>
      </c>
      <c r="G6" s="110" t="s">
        <v>146</v>
      </c>
      <c r="H6" s="110" t="s">
        <v>146</v>
      </c>
      <c r="I6" s="110" t="s">
        <v>146</v>
      </c>
      <c r="J6" s="114" t="s">
        <v>23</v>
      </c>
      <c r="K6" s="114" t="s">
        <v>23</v>
      </c>
      <c r="L6" s="114" t="s">
        <v>47</v>
      </c>
      <c r="M6" s="114" t="s">
        <v>97</v>
      </c>
      <c r="N6" s="114" t="s">
        <v>147</v>
      </c>
      <c r="O6" s="114" t="s">
        <v>23</v>
      </c>
      <c r="P6" s="114" t="s">
        <v>23</v>
      </c>
      <c r="Q6" s="112" t="s">
        <v>148</v>
      </c>
      <c r="R6" s="112" t="s">
        <v>148</v>
      </c>
      <c r="S6" s="112" t="s">
        <v>148</v>
      </c>
    </row>
    <row r="7" spans="1:19" x14ac:dyDescent="0.2">
      <c r="A7" s="266" t="s">
        <v>204</v>
      </c>
      <c r="B7" s="115">
        <v>1</v>
      </c>
      <c r="C7" s="116"/>
      <c r="D7" s="117">
        <f>'AM002_MRS(input)'!$F$9</f>
        <v>0</v>
      </c>
      <c r="E7" s="118">
        <f>'AM002_MRS(input)'!$F$12</f>
        <v>0</v>
      </c>
      <c r="F7" s="119">
        <f>'AM002_MRS(input)'!$F$17</f>
        <v>5.57E-2</v>
      </c>
      <c r="G7" s="120">
        <f>'AM002_MRS(input)'!$F$18</f>
        <v>0</v>
      </c>
      <c r="H7" s="120">
        <f>'AM002_MRS(input)'!$F$19</f>
        <v>0</v>
      </c>
      <c r="I7" s="121">
        <f>'AM002_MRS(input)'!$F$20</f>
        <v>0.46</v>
      </c>
      <c r="J7" s="131">
        <f>'AM002_MPS(input_separate)'!J7</f>
        <v>8.0399999999999991</v>
      </c>
      <c r="K7" s="131">
        <f>'AM002_MPS(input_separate)'!K7</f>
        <v>10.67</v>
      </c>
      <c r="L7" s="122">
        <f>'AM002_MRS(input)'!$F$23</f>
        <v>0</v>
      </c>
      <c r="M7" s="123">
        <f>'AM002_MRS(input)'!$F$24</f>
        <v>0</v>
      </c>
      <c r="N7" s="123">
        <f>'AM002_MRS(input)'!$F$25</f>
        <v>0</v>
      </c>
      <c r="O7" s="123" t="e">
        <f>$D$7/($D$7+'AM002_MRS(input)'!$F$10*'AM002_MRS(input)'!$F$26/1000+$E$7)</f>
        <v>#DIV/0!</v>
      </c>
      <c r="P7" s="123" t="e">
        <f>1-O7</f>
        <v>#DIV/0!</v>
      </c>
      <c r="Q7" s="124" t="str">
        <f>IF(ISERROR(C7*O7*(K7/J7)*F7+C7*P7*(K7/J7)*IFERROR(SMALL(G7:I7,COUNTIF(G7:I7,0)+1),0)),"0.00",(C7*O7*(K7/J7)*F7+C7*P7*(K7/J7)*IFERROR(SMALL(G7:I7,COUNTIF(G7:I7,0)+1),0)))</f>
        <v>0.00</v>
      </c>
      <c r="R7" s="124" t="str">
        <f>IF(ISERROR(C7*O7*F7+C7*P7*IFERROR(SMALL(G7:I7,COUNTIF(G7:I7,0)+1),0)),"0.00",(C7*O7*F7+C7*P7*IFERROR(SMALL(G7:I7,COUNTIF(G7:I7,0)+1),0)))</f>
        <v>0.00</v>
      </c>
      <c r="S7" s="125">
        <f>Q7-R7</f>
        <v>0</v>
      </c>
    </row>
    <row r="8" spans="1:19" x14ac:dyDescent="0.2">
      <c r="A8" s="266"/>
      <c r="B8" s="115">
        <v>2</v>
      </c>
      <c r="C8" s="116"/>
      <c r="D8" s="117">
        <f>'AM002_MRS(input)'!$F$9</f>
        <v>0</v>
      </c>
      <c r="E8" s="118">
        <f>'AM002_MRS(input)'!$F$12</f>
        <v>0</v>
      </c>
      <c r="F8" s="119">
        <f>'AM002_MRS(input)'!$F$17</f>
        <v>5.57E-2</v>
      </c>
      <c r="G8" s="120">
        <f>'AM002_MRS(input)'!$F$18</f>
        <v>0</v>
      </c>
      <c r="H8" s="120">
        <f>'AM002_MRS(input)'!$F$19</f>
        <v>0</v>
      </c>
      <c r="I8" s="121">
        <f>'AM002_MRS(input)'!$F$20</f>
        <v>0.46</v>
      </c>
      <c r="J8" s="131">
        <f>'AM002_MPS(input_separate)'!J8</f>
        <v>8.0399999999999991</v>
      </c>
      <c r="K8" s="131">
        <f>'AM002_MPS(input_separate)'!K8</f>
        <v>10.67</v>
      </c>
      <c r="L8" s="122">
        <f>'AM002_MRS(input)'!$F$23</f>
        <v>0</v>
      </c>
      <c r="M8" s="123">
        <f>'AM002_MRS(input)'!$F$24</f>
        <v>0</v>
      </c>
      <c r="N8" s="123">
        <f>'AM002_MRS(input)'!$F$25</f>
        <v>0</v>
      </c>
      <c r="O8" s="123" t="e">
        <f>$D$7/($D$7+'AM002_MRS(input)'!$F$10*'AM002_MRS(input)'!$F$26/1000+$E$7)</f>
        <v>#DIV/0!</v>
      </c>
      <c r="P8" s="123" t="e">
        <f>1-O8</f>
        <v>#DIV/0!</v>
      </c>
      <c r="Q8" s="124" t="str">
        <f t="shared" ref="Q8:Q26" si="0">IF(ISERROR(C8*O8*(K8/J8)*F8+C8*P8*(K8/J8)*IFERROR(SMALL(G8:I8,COUNTIF(G8:I8,0)+1),0)),"0.00",(C8*O8*(K8/J8)*F8+C8*P8*(K8/J8)*IFERROR(SMALL(G8:I8,COUNTIF(G8:I8,0)+1),0)))</f>
        <v>0.00</v>
      </c>
      <c r="R8" s="124" t="str">
        <f t="shared" ref="R8:R26" si="1">IF(ISERROR(C8*O8*F8+C8*P8*IFERROR(SMALL(G8:I8,COUNTIF(G8:I8,0)+1),0)),"0.00",(C8*O8*F8+C8*P8*IFERROR(SMALL(G8:I8,COUNTIF(G8:I8,0)+1),0)))</f>
        <v>0.00</v>
      </c>
      <c r="S8" s="125">
        <f>Q8-R8</f>
        <v>0</v>
      </c>
    </row>
    <row r="9" spans="1:19" x14ac:dyDescent="0.2">
      <c r="A9" s="266"/>
      <c r="B9" s="115">
        <v>3</v>
      </c>
      <c r="C9" s="116"/>
      <c r="D9" s="117">
        <f>'AM002_MRS(input)'!$F$9</f>
        <v>0</v>
      </c>
      <c r="E9" s="118">
        <f>'AM002_MRS(input)'!$F$12</f>
        <v>0</v>
      </c>
      <c r="F9" s="119">
        <f>'AM002_MRS(input)'!$F$17</f>
        <v>5.57E-2</v>
      </c>
      <c r="G9" s="120">
        <f>'AM002_MRS(input)'!$F$18</f>
        <v>0</v>
      </c>
      <c r="H9" s="120">
        <f>'AM002_MRS(input)'!$F$19</f>
        <v>0</v>
      </c>
      <c r="I9" s="121">
        <f>'AM002_MRS(input)'!$F$20</f>
        <v>0.46</v>
      </c>
      <c r="J9" s="131">
        <f>'AM002_MPS(input_separate)'!J9</f>
        <v>8.0399999999999991</v>
      </c>
      <c r="K9" s="131">
        <f>'AM002_MPS(input_separate)'!K9</f>
        <v>10.67</v>
      </c>
      <c r="L9" s="122">
        <f>'AM002_MRS(input)'!$F$23</f>
        <v>0</v>
      </c>
      <c r="M9" s="123">
        <f>'AM002_MRS(input)'!$F$24</f>
        <v>0</v>
      </c>
      <c r="N9" s="123">
        <f>'AM002_MRS(input)'!$F$25</f>
        <v>0</v>
      </c>
      <c r="O9" s="123" t="e">
        <f>$D$7/($D$7+'AM002_MRS(input)'!$F$10*'AM002_MRS(input)'!$F$26/1000+$E$7)</f>
        <v>#DIV/0!</v>
      </c>
      <c r="P9" s="123" t="e">
        <f t="shared" ref="P9:P26" si="2">1-O9</f>
        <v>#DIV/0!</v>
      </c>
      <c r="Q9" s="124" t="str">
        <f t="shared" si="0"/>
        <v>0.00</v>
      </c>
      <c r="R9" s="124" t="str">
        <f t="shared" si="1"/>
        <v>0.00</v>
      </c>
      <c r="S9" s="125">
        <f t="shared" ref="S9:S26" si="3">Q9-R9</f>
        <v>0</v>
      </c>
    </row>
    <row r="10" spans="1:19" x14ac:dyDescent="0.2">
      <c r="A10" s="266"/>
      <c r="B10" s="115">
        <v>4</v>
      </c>
      <c r="C10" s="116"/>
      <c r="D10" s="117">
        <f>'AM002_MRS(input)'!$F$9</f>
        <v>0</v>
      </c>
      <c r="E10" s="118">
        <f>'AM002_MRS(input)'!$F$12</f>
        <v>0</v>
      </c>
      <c r="F10" s="119">
        <f>'AM002_MRS(input)'!$F$17</f>
        <v>5.57E-2</v>
      </c>
      <c r="G10" s="120">
        <f>'AM002_MRS(input)'!$F$18</f>
        <v>0</v>
      </c>
      <c r="H10" s="120">
        <f>'AM002_MRS(input)'!$F$19</f>
        <v>0</v>
      </c>
      <c r="I10" s="121">
        <f>'AM002_MRS(input)'!$F$20</f>
        <v>0.46</v>
      </c>
      <c r="J10" s="131">
        <f>'AM002_MPS(input_separate)'!J10</f>
        <v>8.0399999999999991</v>
      </c>
      <c r="K10" s="131">
        <f>'AM002_MPS(input_separate)'!K10</f>
        <v>10.67</v>
      </c>
      <c r="L10" s="122">
        <f>'AM002_MRS(input)'!$F$23</f>
        <v>0</v>
      </c>
      <c r="M10" s="123">
        <f>'AM002_MRS(input)'!$F$24</f>
        <v>0</v>
      </c>
      <c r="N10" s="123">
        <f>'AM002_MRS(input)'!$F$25</f>
        <v>0</v>
      </c>
      <c r="O10" s="123" t="e">
        <f>$D$7/($D$7+'AM002_MRS(input)'!$F$10*'AM002_MRS(input)'!$F$26/1000+$E$7)</f>
        <v>#DIV/0!</v>
      </c>
      <c r="P10" s="123" t="e">
        <f t="shared" si="2"/>
        <v>#DIV/0!</v>
      </c>
      <c r="Q10" s="124" t="str">
        <f t="shared" si="0"/>
        <v>0.00</v>
      </c>
      <c r="R10" s="124" t="str">
        <f t="shared" si="1"/>
        <v>0.00</v>
      </c>
      <c r="S10" s="125">
        <f t="shared" si="3"/>
        <v>0</v>
      </c>
    </row>
    <row r="11" spans="1:19" x14ac:dyDescent="0.2">
      <c r="A11" s="266"/>
      <c r="B11" s="115">
        <v>5</v>
      </c>
      <c r="C11" s="116"/>
      <c r="D11" s="117">
        <f>'AM002_MRS(input)'!$F$9</f>
        <v>0</v>
      </c>
      <c r="E11" s="118">
        <f>'AM002_MRS(input)'!$F$12</f>
        <v>0</v>
      </c>
      <c r="F11" s="119">
        <f>'AM002_MRS(input)'!$F$17</f>
        <v>5.57E-2</v>
      </c>
      <c r="G11" s="120">
        <f>'AM002_MRS(input)'!$F$18</f>
        <v>0</v>
      </c>
      <c r="H11" s="120">
        <f>'AM002_MRS(input)'!$F$19</f>
        <v>0</v>
      </c>
      <c r="I11" s="121">
        <f>'AM002_MRS(input)'!$F$20</f>
        <v>0.46</v>
      </c>
      <c r="J11" s="131">
        <f>'AM002_MPS(input_separate)'!J11</f>
        <v>8.0399999999999991</v>
      </c>
      <c r="K11" s="131">
        <f>'AM002_MPS(input_separate)'!K11</f>
        <v>10.67</v>
      </c>
      <c r="L11" s="122">
        <f>'AM002_MRS(input)'!$F$23</f>
        <v>0</v>
      </c>
      <c r="M11" s="123">
        <f>'AM002_MRS(input)'!$F$24</f>
        <v>0</v>
      </c>
      <c r="N11" s="123">
        <f>'AM002_MRS(input)'!$F$25</f>
        <v>0</v>
      </c>
      <c r="O11" s="123" t="e">
        <f>$D$7/($D$7+'AM002_MRS(input)'!$F$10*'AM002_MRS(input)'!$F$26/1000+$E$7)</f>
        <v>#DIV/0!</v>
      </c>
      <c r="P11" s="123" t="e">
        <f t="shared" si="2"/>
        <v>#DIV/0!</v>
      </c>
      <c r="Q11" s="124" t="str">
        <f t="shared" si="0"/>
        <v>0.00</v>
      </c>
      <c r="R11" s="124" t="str">
        <f t="shared" si="1"/>
        <v>0.00</v>
      </c>
      <c r="S11" s="125">
        <f t="shared" si="3"/>
        <v>0</v>
      </c>
    </row>
    <row r="12" spans="1:19" x14ac:dyDescent="0.2">
      <c r="A12" s="266"/>
      <c r="B12" s="115">
        <v>6</v>
      </c>
      <c r="C12" s="116"/>
      <c r="D12" s="117">
        <f>'AM002_MRS(input)'!$F$9</f>
        <v>0</v>
      </c>
      <c r="E12" s="118">
        <f>'AM002_MRS(input)'!$F$12</f>
        <v>0</v>
      </c>
      <c r="F12" s="119">
        <f>'AM002_MRS(input)'!$F$17</f>
        <v>5.57E-2</v>
      </c>
      <c r="G12" s="120">
        <f>'AM002_MRS(input)'!$F$18</f>
        <v>0</v>
      </c>
      <c r="H12" s="120">
        <f>'AM002_MRS(input)'!$F$19</f>
        <v>0</v>
      </c>
      <c r="I12" s="121">
        <f>'AM002_MRS(input)'!$F$20</f>
        <v>0.46</v>
      </c>
      <c r="J12" s="131">
        <f>'AM002_MPS(input_separate)'!J12</f>
        <v>8.0399999999999991</v>
      </c>
      <c r="K12" s="131">
        <f>'AM002_MPS(input_separate)'!K12</f>
        <v>10.67</v>
      </c>
      <c r="L12" s="122">
        <f>'AM002_MRS(input)'!$F$23</f>
        <v>0</v>
      </c>
      <c r="M12" s="123">
        <f>'AM002_MRS(input)'!$F$24</f>
        <v>0</v>
      </c>
      <c r="N12" s="123">
        <f>'AM002_MRS(input)'!$F$25</f>
        <v>0</v>
      </c>
      <c r="O12" s="123" t="e">
        <f>$D$7/($D$7+'AM002_MRS(input)'!$F$10*'AM002_MRS(input)'!$F$26/1000+$E$7)</f>
        <v>#DIV/0!</v>
      </c>
      <c r="P12" s="123" t="e">
        <f t="shared" si="2"/>
        <v>#DIV/0!</v>
      </c>
      <c r="Q12" s="124" t="str">
        <f t="shared" si="0"/>
        <v>0.00</v>
      </c>
      <c r="R12" s="124" t="str">
        <f t="shared" si="1"/>
        <v>0.00</v>
      </c>
      <c r="S12" s="125">
        <f t="shared" si="3"/>
        <v>0</v>
      </c>
    </row>
    <row r="13" spans="1:19" x14ac:dyDescent="0.2">
      <c r="A13" s="266"/>
      <c r="B13" s="115">
        <v>7</v>
      </c>
      <c r="C13" s="116"/>
      <c r="D13" s="117">
        <f>'AM002_MRS(input)'!$F$9</f>
        <v>0</v>
      </c>
      <c r="E13" s="118">
        <f>'AM002_MRS(input)'!$F$12</f>
        <v>0</v>
      </c>
      <c r="F13" s="119">
        <f>'AM002_MRS(input)'!$F$17</f>
        <v>5.57E-2</v>
      </c>
      <c r="G13" s="120">
        <f>'AM002_MRS(input)'!$F$18</f>
        <v>0</v>
      </c>
      <c r="H13" s="120">
        <f>'AM002_MRS(input)'!$F$19</f>
        <v>0</v>
      </c>
      <c r="I13" s="121">
        <f>'AM002_MRS(input)'!$F$20</f>
        <v>0.46</v>
      </c>
      <c r="J13" s="131">
        <f>'AM002_MPS(input_separate)'!J13</f>
        <v>8.0399999999999991</v>
      </c>
      <c r="K13" s="131">
        <f>'AM002_MPS(input_separate)'!K13</f>
        <v>10.67</v>
      </c>
      <c r="L13" s="122">
        <f>'AM002_MRS(input)'!$F$23</f>
        <v>0</v>
      </c>
      <c r="M13" s="123">
        <f>'AM002_MRS(input)'!$F$24</f>
        <v>0</v>
      </c>
      <c r="N13" s="123">
        <f>'AM002_MRS(input)'!$F$25</f>
        <v>0</v>
      </c>
      <c r="O13" s="123" t="e">
        <f>$D$7/($D$7+'AM002_MRS(input)'!$F$10*'AM002_MRS(input)'!$F$26/1000+$E$7)</f>
        <v>#DIV/0!</v>
      </c>
      <c r="P13" s="123" t="e">
        <f t="shared" si="2"/>
        <v>#DIV/0!</v>
      </c>
      <c r="Q13" s="124" t="str">
        <f t="shared" si="0"/>
        <v>0.00</v>
      </c>
      <c r="R13" s="124" t="str">
        <f t="shared" si="1"/>
        <v>0.00</v>
      </c>
      <c r="S13" s="125">
        <f t="shared" si="3"/>
        <v>0</v>
      </c>
    </row>
    <row r="14" spans="1:19" x14ac:dyDescent="0.2">
      <c r="A14" s="266"/>
      <c r="B14" s="115">
        <v>8</v>
      </c>
      <c r="C14" s="116"/>
      <c r="D14" s="117">
        <f>'AM002_MRS(input)'!$F$9</f>
        <v>0</v>
      </c>
      <c r="E14" s="118">
        <f>'AM002_MRS(input)'!$F$12</f>
        <v>0</v>
      </c>
      <c r="F14" s="119">
        <f>'AM002_MRS(input)'!$F$17</f>
        <v>5.57E-2</v>
      </c>
      <c r="G14" s="120">
        <f>'AM002_MRS(input)'!$F$18</f>
        <v>0</v>
      </c>
      <c r="H14" s="120">
        <f>'AM002_MRS(input)'!$F$19</f>
        <v>0</v>
      </c>
      <c r="I14" s="121">
        <f>'AM002_MRS(input)'!$F$20</f>
        <v>0.46</v>
      </c>
      <c r="J14" s="131">
        <f>'AM002_MPS(input_separate)'!J14</f>
        <v>8.0399999999999991</v>
      </c>
      <c r="K14" s="131">
        <f>'AM002_MPS(input_separate)'!K14</f>
        <v>10.67</v>
      </c>
      <c r="L14" s="122">
        <f>'AM002_MRS(input)'!$F$23</f>
        <v>0</v>
      </c>
      <c r="M14" s="123">
        <f>'AM002_MRS(input)'!$F$24</f>
        <v>0</v>
      </c>
      <c r="N14" s="123">
        <f>'AM002_MRS(input)'!$F$25</f>
        <v>0</v>
      </c>
      <c r="O14" s="123" t="e">
        <f>$D$7/($D$7+'AM002_MRS(input)'!$F$10*'AM002_MRS(input)'!$F$26/1000+$E$7)</f>
        <v>#DIV/0!</v>
      </c>
      <c r="P14" s="123" t="e">
        <f t="shared" si="2"/>
        <v>#DIV/0!</v>
      </c>
      <c r="Q14" s="124" t="str">
        <f t="shared" si="0"/>
        <v>0.00</v>
      </c>
      <c r="R14" s="124" t="str">
        <f t="shared" si="1"/>
        <v>0.00</v>
      </c>
      <c r="S14" s="125">
        <f t="shared" si="3"/>
        <v>0</v>
      </c>
    </row>
    <row r="15" spans="1:19" x14ac:dyDescent="0.2">
      <c r="A15" s="266"/>
      <c r="B15" s="115">
        <v>9</v>
      </c>
      <c r="C15" s="116"/>
      <c r="D15" s="117">
        <f>'AM002_MRS(input)'!$F$9</f>
        <v>0</v>
      </c>
      <c r="E15" s="118">
        <f>'AM002_MRS(input)'!$F$12</f>
        <v>0</v>
      </c>
      <c r="F15" s="119">
        <f>'AM002_MRS(input)'!$F$17</f>
        <v>5.57E-2</v>
      </c>
      <c r="G15" s="120">
        <f>'AM002_MRS(input)'!$F$18</f>
        <v>0</v>
      </c>
      <c r="H15" s="120">
        <f>'AM002_MRS(input)'!$F$19</f>
        <v>0</v>
      </c>
      <c r="I15" s="121">
        <f>'AM002_MRS(input)'!$F$20</f>
        <v>0.46</v>
      </c>
      <c r="J15" s="131">
        <f>'AM002_MPS(input_separate)'!J15</f>
        <v>8.0399999999999991</v>
      </c>
      <c r="K15" s="131">
        <f>'AM002_MPS(input_separate)'!K15</f>
        <v>10.67</v>
      </c>
      <c r="L15" s="122">
        <f>'AM002_MRS(input)'!$F$23</f>
        <v>0</v>
      </c>
      <c r="M15" s="123">
        <f>'AM002_MRS(input)'!$F$24</f>
        <v>0</v>
      </c>
      <c r="N15" s="123">
        <f>'AM002_MRS(input)'!$F$25</f>
        <v>0</v>
      </c>
      <c r="O15" s="123" t="e">
        <f>$D$7/($D$7+'AM002_MRS(input)'!$F$10*'AM002_MRS(input)'!$F$26/1000+$E$7)</f>
        <v>#DIV/0!</v>
      </c>
      <c r="P15" s="123" t="e">
        <f t="shared" si="2"/>
        <v>#DIV/0!</v>
      </c>
      <c r="Q15" s="124" t="str">
        <f t="shared" si="0"/>
        <v>0.00</v>
      </c>
      <c r="R15" s="124" t="str">
        <f t="shared" si="1"/>
        <v>0.00</v>
      </c>
      <c r="S15" s="125">
        <f t="shared" si="3"/>
        <v>0</v>
      </c>
    </row>
    <row r="16" spans="1:19" x14ac:dyDescent="0.2">
      <c r="A16" s="266"/>
      <c r="B16" s="115">
        <v>10</v>
      </c>
      <c r="C16" s="116"/>
      <c r="D16" s="117">
        <f>'AM002_MRS(input)'!$F$9</f>
        <v>0</v>
      </c>
      <c r="E16" s="118">
        <f>'AM002_MRS(input)'!$F$12</f>
        <v>0</v>
      </c>
      <c r="F16" s="119">
        <f>'AM002_MRS(input)'!$F$17</f>
        <v>5.57E-2</v>
      </c>
      <c r="G16" s="120">
        <f>'AM002_MRS(input)'!$F$18</f>
        <v>0</v>
      </c>
      <c r="H16" s="120">
        <f>'AM002_MRS(input)'!$F$19</f>
        <v>0</v>
      </c>
      <c r="I16" s="121">
        <f>'AM002_MRS(input)'!$F$20</f>
        <v>0.46</v>
      </c>
      <c r="J16" s="131">
        <f>'AM002_MPS(input_separate)'!J16</f>
        <v>8.0399999999999991</v>
      </c>
      <c r="K16" s="131">
        <f>'AM002_MPS(input_separate)'!K16</f>
        <v>10.67</v>
      </c>
      <c r="L16" s="122">
        <f>'AM002_MRS(input)'!$F$23</f>
        <v>0</v>
      </c>
      <c r="M16" s="123">
        <f>'AM002_MRS(input)'!$F$24</f>
        <v>0</v>
      </c>
      <c r="N16" s="123">
        <f>'AM002_MRS(input)'!$F$25</f>
        <v>0</v>
      </c>
      <c r="O16" s="123" t="e">
        <f>$D$7/($D$7+'AM002_MRS(input)'!$F$10*'AM002_MRS(input)'!$F$26/1000+$E$7)</f>
        <v>#DIV/0!</v>
      </c>
      <c r="P16" s="123" t="e">
        <f t="shared" si="2"/>
        <v>#DIV/0!</v>
      </c>
      <c r="Q16" s="124" t="str">
        <f t="shared" si="0"/>
        <v>0.00</v>
      </c>
      <c r="R16" s="124" t="str">
        <f t="shared" si="1"/>
        <v>0.00</v>
      </c>
      <c r="S16" s="125">
        <f t="shared" si="3"/>
        <v>0</v>
      </c>
    </row>
    <row r="17" spans="1:19" x14ac:dyDescent="0.2">
      <c r="A17" s="266"/>
      <c r="B17" s="115">
        <v>11</v>
      </c>
      <c r="C17" s="116"/>
      <c r="D17" s="117">
        <f>'AM002_MRS(input)'!$F$9</f>
        <v>0</v>
      </c>
      <c r="E17" s="118">
        <f>'AM002_MRS(input)'!$F$12</f>
        <v>0</v>
      </c>
      <c r="F17" s="119">
        <f>'AM002_MRS(input)'!$F$17</f>
        <v>5.57E-2</v>
      </c>
      <c r="G17" s="120">
        <f>'AM002_MRS(input)'!$F$18</f>
        <v>0</v>
      </c>
      <c r="H17" s="120">
        <f>'AM002_MRS(input)'!$F$19</f>
        <v>0</v>
      </c>
      <c r="I17" s="121">
        <f>'AM002_MRS(input)'!$F$20</f>
        <v>0.46</v>
      </c>
      <c r="J17" s="131">
        <f>'AM002_MPS(input_separate)'!J17</f>
        <v>8.0399999999999991</v>
      </c>
      <c r="K17" s="131">
        <f>'AM002_MPS(input_separate)'!K17</f>
        <v>10.67</v>
      </c>
      <c r="L17" s="122">
        <f>'AM002_MRS(input)'!$F$23</f>
        <v>0</v>
      </c>
      <c r="M17" s="123">
        <f>'AM002_MRS(input)'!$F$24</f>
        <v>0</v>
      </c>
      <c r="N17" s="123">
        <f>'AM002_MRS(input)'!$F$25</f>
        <v>0</v>
      </c>
      <c r="O17" s="123" t="e">
        <f>$D$7/($D$7+'AM002_MRS(input)'!$F$10*'AM002_MRS(input)'!$F$26/1000+$E$7)</f>
        <v>#DIV/0!</v>
      </c>
      <c r="P17" s="123" t="e">
        <f t="shared" si="2"/>
        <v>#DIV/0!</v>
      </c>
      <c r="Q17" s="124" t="str">
        <f t="shared" si="0"/>
        <v>0.00</v>
      </c>
      <c r="R17" s="124" t="str">
        <f t="shared" si="1"/>
        <v>0.00</v>
      </c>
      <c r="S17" s="125">
        <f t="shared" si="3"/>
        <v>0</v>
      </c>
    </row>
    <row r="18" spans="1:19" x14ac:dyDescent="0.2">
      <c r="A18" s="266"/>
      <c r="B18" s="115">
        <v>12</v>
      </c>
      <c r="C18" s="116"/>
      <c r="D18" s="117">
        <f>'AM002_MRS(input)'!$F$9</f>
        <v>0</v>
      </c>
      <c r="E18" s="118">
        <f>'AM002_MRS(input)'!$F$12</f>
        <v>0</v>
      </c>
      <c r="F18" s="119">
        <f>'AM002_MRS(input)'!$F$17</f>
        <v>5.57E-2</v>
      </c>
      <c r="G18" s="120">
        <f>'AM002_MRS(input)'!$F$18</f>
        <v>0</v>
      </c>
      <c r="H18" s="120">
        <f>'AM002_MRS(input)'!$F$19</f>
        <v>0</v>
      </c>
      <c r="I18" s="121">
        <f>'AM002_MRS(input)'!$F$20</f>
        <v>0.46</v>
      </c>
      <c r="J18" s="131">
        <f>'AM002_MPS(input_separate)'!J18</f>
        <v>8.0399999999999991</v>
      </c>
      <c r="K18" s="131">
        <f>'AM002_MPS(input_separate)'!K18</f>
        <v>10.67</v>
      </c>
      <c r="L18" s="122">
        <f>'AM002_MRS(input)'!$F$23</f>
        <v>0</v>
      </c>
      <c r="M18" s="123">
        <f>'AM002_MRS(input)'!$F$24</f>
        <v>0</v>
      </c>
      <c r="N18" s="123">
        <f>'AM002_MRS(input)'!$F$25</f>
        <v>0</v>
      </c>
      <c r="O18" s="123" t="e">
        <f>$D$7/($D$7+'AM002_MRS(input)'!$F$10*'AM002_MRS(input)'!$F$26/1000+$E$7)</f>
        <v>#DIV/0!</v>
      </c>
      <c r="P18" s="123" t="e">
        <f t="shared" si="2"/>
        <v>#DIV/0!</v>
      </c>
      <c r="Q18" s="124" t="str">
        <f t="shared" si="0"/>
        <v>0.00</v>
      </c>
      <c r="R18" s="124" t="str">
        <f t="shared" si="1"/>
        <v>0.00</v>
      </c>
      <c r="S18" s="125">
        <f t="shared" si="3"/>
        <v>0</v>
      </c>
    </row>
    <row r="19" spans="1:19" x14ac:dyDescent="0.2">
      <c r="A19" s="266"/>
      <c r="B19" s="115">
        <v>13</v>
      </c>
      <c r="C19" s="116"/>
      <c r="D19" s="117">
        <f>'AM002_MRS(input)'!$F$9</f>
        <v>0</v>
      </c>
      <c r="E19" s="118">
        <f>'AM002_MRS(input)'!$F$12</f>
        <v>0</v>
      </c>
      <c r="F19" s="119">
        <f>'AM002_MRS(input)'!$F$17</f>
        <v>5.57E-2</v>
      </c>
      <c r="G19" s="120">
        <f>'AM002_MRS(input)'!$F$18</f>
        <v>0</v>
      </c>
      <c r="H19" s="120">
        <f>'AM002_MRS(input)'!$F$19</f>
        <v>0</v>
      </c>
      <c r="I19" s="121">
        <f>'AM002_MRS(input)'!$F$20</f>
        <v>0.46</v>
      </c>
      <c r="J19" s="131">
        <f>'AM002_MPS(input_separate)'!J19</f>
        <v>8.0399999999999991</v>
      </c>
      <c r="K19" s="131">
        <f>'AM002_MPS(input_separate)'!K19</f>
        <v>10.67</v>
      </c>
      <c r="L19" s="122">
        <f>'AM002_MRS(input)'!$F$23</f>
        <v>0</v>
      </c>
      <c r="M19" s="123">
        <f>'AM002_MRS(input)'!$F$24</f>
        <v>0</v>
      </c>
      <c r="N19" s="123">
        <f>'AM002_MRS(input)'!$F$25</f>
        <v>0</v>
      </c>
      <c r="O19" s="123" t="e">
        <f>$D$7/($D$7+'AM002_MRS(input)'!$F$10*'AM002_MRS(input)'!$F$26/1000+$E$7)</f>
        <v>#DIV/0!</v>
      </c>
      <c r="P19" s="123" t="e">
        <f t="shared" si="2"/>
        <v>#DIV/0!</v>
      </c>
      <c r="Q19" s="124" t="str">
        <f t="shared" si="0"/>
        <v>0.00</v>
      </c>
      <c r="R19" s="124" t="str">
        <f t="shared" si="1"/>
        <v>0.00</v>
      </c>
      <c r="S19" s="125">
        <f t="shared" si="3"/>
        <v>0</v>
      </c>
    </row>
    <row r="20" spans="1:19" x14ac:dyDescent="0.2">
      <c r="A20" s="266"/>
      <c r="B20" s="115">
        <v>14</v>
      </c>
      <c r="C20" s="116"/>
      <c r="D20" s="117">
        <f>'AM002_MRS(input)'!$F$9</f>
        <v>0</v>
      </c>
      <c r="E20" s="118">
        <f>'AM002_MRS(input)'!$F$12</f>
        <v>0</v>
      </c>
      <c r="F20" s="119">
        <f>'AM002_MRS(input)'!$F$17</f>
        <v>5.57E-2</v>
      </c>
      <c r="G20" s="120">
        <f>'AM002_MRS(input)'!$F$18</f>
        <v>0</v>
      </c>
      <c r="H20" s="120">
        <f>'AM002_MRS(input)'!$F$19</f>
        <v>0</v>
      </c>
      <c r="I20" s="121">
        <f>'AM002_MRS(input)'!$F$20</f>
        <v>0.46</v>
      </c>
      <c r="J20" s="131">
        <f>'AM002_MPS(input_separate)'!J20</f>
        <v>8.0399999999999991</v>
      </c>
      <c r="K20" s="131">
        <f>'AM002_MPS(input_separate)'!K20</f>
        <v>10.67</v>
      </c>
      <c r="L20" s="122">
        <f>'AM002_MRS(input)'!$F$23</f>
        <v>0</v>
      </c>
      <c r="M20" s="123">
        <f>'AM002_MRS(input)'!$F$24</f>
        <v>0</v>
      </c>
      <c r="N20" s="123">
        <f>'AM002_MRS(input)'!$F$25</f>
        <v>0</v>
      </c>
      <c r="O20" s="123" t="e">
        <f>$D$7/($D$7+'AM002_MRS(input)'!$F$10*'AM002_MRS(input)'!$F$26/1000+$E$7)</f>
        <v>#DIV/0!</v>
      </c>
      <c r="P20" s="123" t="e">
        <f t="shared" si="2"/>
        <v>#DIV/0!</v>
      </c>
      <c r="Q20" s="124" t="str">
        <f t="shared" si="0"/>
        <v>0.00</v>
      </c>
      <c r="R20" s="124" t="str">
        <f t="shared" si="1"/>
        <v>0.00</v>
      </c>
      <c r="S20" s="125">
        <f t="shared" si="3"/>
        <v>0</v>
      </c>
    </row>
    <row r="21" spans="1:19" x14ac:dyDescent="0.2">
      <c r="A21" s="266"/>
      <c r="B21" s="115">
        <v>15</v>
      </c>
      <c r="C21" s="116"/>
      <c r="D21" s="117">
        <f>'AM002_MRS(input)'!$F$9</f>
        <v>0</v>
      </c>
      <c r="E21" s="118">
        <f>'AM002_MRS(input)'!$F$12</f>
        <v>0</v>
      </c>
      <c r="F21" s="119">
        <f>'AM002_MRS(input)'!$F$17</f>
        <v>5.57E-2</v>
      </c>
      <c r="G21" s="120">
        <f>'AM002_MRS(input)'!$F$18</f>
        <v>0</v>
      </c>
      <c r="H21" s="120">
        <f>'AM002_MRS(input)'!$F$19</f>
        <v>0</v>
      </c>
      <c r="I21" s="121">
        <f>'AM002_MRS(input)'!$F$20</f>
        <v>0.46</v>
      </c>
      <c r="J21" s="131">
        <f>'AM002_MPS(input_separate)'!J21</f>
        <v>8.0399999999999991</v>
      </c>
      <c r="K21" s="131">
        <f>'AM002_MPS(input_separate)'!K21</f>
        <v>10.67</v>
      </c>
      <c r="L21" s="122">
        <f>'AM002_MRS(input)'!$F$23</f>
        <v>0</v>
      </c>
      <c r="M21" s="123">
        <f>'AM002_MRS(input)'!$F$24</f>
        <v>0</v>
      </c>
      <c r="N21" s="123">
        <f>'AM002_MRS(input)'!$F$25</f>
        <v>0</v>
      </c>
      <c r="O21" s="123" t="e">
        <f>$D$7/($D$7+'AM002_MRS(input)'!$F$10*'AM002_MRS(input)'!$F$26/1000+$E$7)</f>
        <v>#DIV/0!</v>
      </c>
      <c r="P21" s="123" t="e">
        <f t="shared" si="2"/>
        <v>#DIV/0!</v>
      </c>
      <c r="Q21" s="124" t="str">
        <f t="shared" si="0"/>
        <v>0.00</v>
      </c>
      <c r="R21" s="124" t="str">
        <f t="shared" si="1"/>
        <v>0.00</v>
      </c>
      <c r="S21" s="125">
        <f t="shared" si="3"/>
        <v>0</v>
      </c>
    </row>
    <row r="22" spans="1:19" x14ac:dyDescent="0.2">
      <c r="A22" s="266"/>
      <c r="B22" s="115">
        <v>16</v>
      </c>
      <c r="C22" s="116"/>
      <c r="D22" s="117">
        <f>'AM002_MRS(input)'!$F$9</f>
        <v>0</v>
      </c>
      <c r="E22" s="118">
        <f>'AM002_MRS(input)'!$F$12</f>
        <v>0</v>
      </c>
      <c r="F22" s="119">
        <f>'AM002_MRS(input)'!$F$17</f>
        <v>5.57E-2</v>
      </c>
      <c r="G22" s="120">
        <f>'AM002_MRS(input)'!$F$18</f>
        <v>0</v>
      </c>
      <c r="H22" s="120">
        <f>'AM002_MRS(input)'!$F$19</f>
        <v>0</v>
      </c>
      <c r="I22" s="121">
        <f>'AM002_MRS(input)'!$F$20</f>
        <v>0.46</v>
      </c>
      <c r="J22" s="131">
        <f>'AM002_MPS(input_separate)'!J22</f>
        <v>8.0399999999999991</v>
      </c>
      <c r="K22" s="131">
        <f>'AM002_MPS(input_separate)'!K22</f>
        <v>10.67</v>
      </c>
      <c r="L22" s="122">
        <f>'AM002_MRS(input)'!$F$23</f>
        <v>0</v>
      </c>
      <c r="M22" s="123">
        <f>'AM002_MRS(input)'!$F$24</f>
        <v>0</v>
      </c>
      <c r="N22" s="123">
        <f>'AM002_MRS(input)'!$F$25</f>
        <v>0</v>
      </c>
      <c r="O22" s="123" t="e">
        <f>$D$7/($D$7+'AM002_MRS(input)'!$F$10*'AM002_MRS(input)'!$F$26/1000+$E$7)</f>
        <v>#DIV/0!</v>
      </c>
      <c r="P22" s="123" t="e">
        <f t="shared" si="2"/>
        <v>#DIV/0!</v>
      </c>
      <c r="Q22" s="124" t="str">
        <f t="shared" si="0"/>
        <v>0.00</v>
      </c>
      <c r="R22" s="124" t="str">
        <f t="shared" si="1"/>
        <v>0.00</v>
      </c>
      <c r="S22" s="125">
        <f t="shared" si="3"/>
        <v>0</v>
      </c>
    </row>
    <row r="23" spans="1:19" x14ac:dyDescent="0.2">
      <c r="A23" s="266"/>
      <c r="B23" s="115">
        <v>17</v>
      </c>
      <c r="C23" s="116"/>
      <c r="D23" s="117">
        <f>'AM002_MRS(input)'!$F$9</f>
        <v>0</v>
      </c>
      <c r="E23" s="118">
        <f>'AM002_MRS(input)'!$F$12</f>
        <v>0</v>
      </c>
      <c r="F23" s="119">
        <f>'AM002_MRS(input)'!$F$17</f>
        <v>5.57E-2</v>
      </c>
      <c r="G23" s="120">
        <f>'AM002_MRS(input)'!$F$18</f>
        <v>0</v>
      </c>
      <c r="H23" s="120">
        <f>'AM002_MRS(input)'!$F$19</f>
        <v>0</v>
      </c>
      <c r="I23" s="121">
        <f>'AM002_MRS(input)'!$F$20</f>
        <v>0.46</v>
      </c>
      <c r="J23" s="131">
        <f>'AM002_MPS(input_separate)'!J23</f>
        <v>8.0399999999999991</v>
      </c>
      <c r="K23" s="131">
        <f>'AM002_MPS(input_separate)'!K23</f>
        <v>10.67</v>
      </c>
      <c r="L23" s="122">
        <f>'AM002_MRS(input)'!$F$23</f>
        <v>0</v>
      </c>
      <c r="M23" s="123">
        <f>'AM002_MRS(input)'!$F$24</f>
        <v>0</v>
      </c>
      <c r="N23" s="123">
        <f>'AM002_MRS(input)'!$F$25</f>
        <v>0</v>
      </c>
      <c r="O23" s="123" t="e">
        <f>$D$7/($D$7+'AM002_MRS(input)'!$F$10*'AM002_MRS(input)'!$F$26/1000+$E$7)</f>
        <v>#DIV/0!</v>
      </c>
      <c r="P23" s="123" t="e">
        <f t="shared" si="2"/>
        <v>#DIV/0!</v>
      </c>
      <c r="Q23" s="124" t="str">
        <f t="shared" si="0"/>
        <v>0.00</v>
      </c>
      <c r="R23" s="124" t="str">
        <f t="shared" si="1"/>
        <v>0.00</v>
      </c>
      <c r="S23" s="125">
        <f t="shared" si="3"/>
        <v>0</v>
      </c>
    </row>
    <row r="24" spans="1:19" x14ac:dyDescent="0.2">
      <c r="A24" s="266"/>
      <c r="B24" s="115">
        <v>18</v>
      </c>
      <c r="C24" s="116"/>
      <c r="D24" s="117">
        <f>'AM002_MRS(input)'!$F$9</f>
        <v>0</v>
      </c>
      <c r="E24" s="118">
        <f>'AM002_MRS(input)'!$F$12</f>
        <v>0</v>
      </c>
      <c r="F24" s="119">
        <f>'AM002_MRS(input)'!$F$17</f>
        <v>5.57E-2</v>
      </c>
      <c r="G24" s="120">
        <f>'AM002_MRS(input)'!$F$18</f>
        <v>0</v>
      </c>
      <c r="H24" s="120">
        <f>'AM002_MRS(input)'!$F$19</f>
        <v>0</v>
      </c>
      <c r="I24" s="121">
        <f>'AM002_MRS(input)'!$F$20</f>
        <v>0.46</v>
      </c>
      <c r="J24" s="131">
        <f>'AM002_MPS(input_separate)'!J24</f>
        <v>8.0399999999999991</v>
      </c>
      <c r="K24" s="131">
        <f>'AM002_MPS(input_separate)'!K24</f>
        <v>10.67</v>
      </c>
      <c r="L24" s="122">
        <f>'AM002_MRS(input)'!$F$23</f>
        <v>0</v>
      </c>
      <c r="M24" s="123">
        <f>'AM002_MRS(input)'!$F$24</f>
        <v>0</v>
      </c>
      <c r="N24" s="123">
        <f>'AM002_MRS(input)'!$F$25</f>
        <v>0</v>
      </c>
      <c r="O24" s="123" t="e">
        <f>$D$7/($D$7+'AM002_MRS(input)'!$F$10*'AM002_MRS(input)'!$F$26/1000+$E$7)</f>
        <v>#DIV/0!</v>
      </c>
      <c r="P24" s="123" t="e">
        <f t="shared" si="2"/>
        <v>#DIV/0!</v>
      </c>
      <c r="Q24" s="124" t="str">
        <f t="shared" si="0"/>
        <v>0.00</v>
      </c>
      <c r="R24" s="124" t="str">
        <f t="shared" si="1"/>
        <v>0.00</v>
      </c>
      <c r="S24" s="125">
        <f t="shared" si="3"/>
        <v>0</v>
      </c>
    </row>
    <row r="25" spans="1:19" x14ac:dyDescent="0.2">
      <c r="A25" s="266"/>
      <c r="B25" s="115">
        <v>19</v>
      </c>
      <c r="C25" s="116"/>
      <c r="D25" s="117">
        <f>'AM002_MRS(input)'!$F$9</f>
        <v>0</v>
      </c>
      <c r="E25" s="118">
        <f>'AM002_MRS(input)'!$F$12</f>
        <v>0</v>
      </c>
      <c r="F25" s="119">
        <f>'AM002_MRS(input)'!$F$17</f>
        <v>5.57E-2</v>
      </c>
      <c r="G25" s="120">
        <f>'AM002_MRS(input)'!$F$18</f>
        <v>0</v>
      </c>
      <c r="H25" s="120">
        <f>'AM002_MRS(input)'!$F$19</f>
        <v>0</v>
      </c>
      <c r="I25" s="121">
        <f>'AM002_MRS(input)'!$F$20</f>
        <v>0.46</v>
      </c>
      <c r="J25" s="131">
        <f>'AM002_MPS(input_separate)'!J25</f>
        <v>8.0399999999999991</v>
      </c>
      <c r="K25" s="131">
        <f>'AM002_MPS(input_separate)'!K25</f>
        <v>10.67</v>
      </c>
      <c r="L25" s="122">
        <f>'AM002_MRS(input)'!$F$23</f>
        <v>0</v>
      </c>
      <c r="M25" s="123">
        <f>'AM002_MRS(input)'!$F$24</f>
        <v>0</v>
      </c>
      <c r="N25" s="123">
        <f>'AM002_MRS(input)'!$F$25</f>
        <v>0</v>
      </c>
      <c r="O25" s="123" t="e">
        <f>$D$7/($D$7+'AM002_MRS(input)'!$F$10*'AM002_MRS(input)'!$F$26/1000+$E$7)</f>
        <v>#DIV/0!</v>
      </c>
      <c r="P25" s="123" t="e">
        <f t="shared" si="2"/>
        <v>#DIV/0!</v>
      </c>
      <c r="Q25" s="124" t="str">
        <f t="shared" si="0"/>
        <v>0.00</v>
      </c>
      <c r="R25" s="124" t="str">
        <f t="shared" si="1"/>
        <v>0.00</v>
      </c>
      <c r="S25" s="125">
        <f t="shared" si="3"/>
        <v>0</v>
      </c>
    </row>
    <row r="26" spans="1:19" x14ac:dyDescent="0.2">
      <c r="A26" s="266"/>
      <c r="B26" s="115">
        <v>20</v>
      </c>
      <c r="C26" s="116"/>
      <c r="D26" s="117">
        <f>'AM002_MRS(input)'!$F$9</f>
        <v>0</v>
      </c>
      <c r="E26" s="118">
        <f>'AM002_MRS(input)'!$F$12</f>
        <v>0</v>
      </c>
      <c r="F26" s="119">
        <f>'AM002_MRS(input)'!$F$17</f>
        <v>5.57E-2</v>
      </c>
      <c r="G26" s="120">
        <f>'AM002_MRS(input)'!$F$18</f>
        <v>0</v>
      </c>
      <c r="H26" s="120">
        <f>'AM002_MRS(input)'!$F$19</f>
        <v>0</v>
      </c>
      <c r="I26" s="121">
        <f>'AM002_MRS(input)'!$F$20</f>
        <v>0.46</v>
      </c>
      <c r="J26" s="131">
        <f>'AM002_MPS(input_separate)'!J26</f>
        <v>8.0399999999999991</v>
      </c>
      <c r="K26" s="131">
        <f>'AM002_MPS(input_separate)'!K26</f>
        <v>10.67</v>
      </c>
      <c r="L26" s="122">
        <f>'AM002_MRS(input)'!$F$23</f>
        <v>0</v>
      </c>
      <c r="M26" s="123">
        <f>'AM002_MRS(input)'!$F$24</f>
        <v>0</v>
      </c>
      <c r="N26" s="123">
        <f>'AM002_MRS(input)'!$F$25</f>
        <v>0</v>
      </c>
      <c r="O26" s="123" t="e">
        <f>$D$7/($D$7+'AM002_MRS(input)'!$F$10*'AM002_MRS(input)'!$F$26/1000+$E$7)</f>
        <v>#DIV/0!</v>
      </c>
      <c r="P26" s="123" t="e">
        <f t="shared" si="2"/>
        <v>#DIV/0!</v>
      </c>
      <c r="Q26" s="124" t="str">
        <f t="shared" si="0"/>
        <v>0.00</v>
      </c>
      <c r="R26" s="124" t="str">
        <f t="shared" si="1"/>
        <v>0.00</v>
      </c>
      <c r="S26" s="125">
        <f t="shared" si="3"/>
        <v>0</v>
      </c>
    </row>
    <row r="27" spans="1:19" x14ac:dyDescent="0.2">
      <c r="A27" s="266"/>
      <c r="B27" s="126" t="s">
        <v>55</v>
      </c>
      <c r="C27" s="127" t="s">
        <v>36</v>
      </c>
      <c r="D27" s="127" t="s">
        <v>36</v>
      </c>
      <c r="E27" s="127" t="s">
        <v>36</v>
      </c>
      <c r="F27" s="127" t="s">
        <v>36</v>
      </c>
      <c r="G27" s="127" t="s">
        <v>36</v>
      </c>
      <c r="H27" s="127" t="s">
        <v>36</v>
      </c>
      <c r="I27" s="127" t="s">
        <v>36</v>
      </c>
      <c r="J27" s="127" t="s">
        <v>36</v>
      </c>
      <c r="K27" s="127" t="s">
        <v>36</v>
      </c>
      <c r="L27" s="128" t="s">
        <v>36</v>
      </c>
      <c r="M27" s="127" t="s">
        <v>36</v>
      </c>
      <c r="N27" s="128" t="s">
        <v>36</v>
      </c>
      <c r="O27" s="128" t="s">
        <v>36</v>
      </c>
      <c r="P27" s="128" t="s">
        <v>36</v>
      </c>
      <c r="Q27" s="129">
        <f>SUMIF(Q7:Q26,"&gt;0",Q7:Q26)</f>
        <v>0</v>
      </c>
      <c r="R27" s="130">
        <f>SUM(R7:R26)</f>
        <v>0</v>
      </c>
      <c r="S27" s="129">
        <f>SUMIF(S7:S26,"&gt;0",S7:S26)</f>
        <v>0</v>
      </c>
    </row>
  </sheetData>
  <sheetProtection password="C303" sheet="1" objects="1" scenarios="1" formatCells="0" formatRows="0" insertRows="0"/>
  <mergeCells count="4">
    <mergeCell ref="C3:E3"/>
    <mergeCell ref="F3:N3"/>
    <mergeCell ref="Q3:S3"/>
    <mergeCell ref="A7:A27"/>
  </mergeCells>
  <phoneticPr fontId="3"/>
  <pageMargins left="0.51181102362204722" right="0.51181102362204722" top="0.74803149606299213" bottom="0.74803149606299213" header="0.31496062992125984" footer="0.31496062992125984"/>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K21"/>
  <sheetViews>
    <sheetView showGridLines="0" view="pageBreakPreview" zoomScale="80" zoomScaleNormal="100" zoomScaleSheetLayoutView="80" zoomScalePageLayoutView="7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6"/>
    <col min="10" max="16384" width="9" style="1"/>
  </cols>
  <sheetData>
    <row r="1" spans="1:11" ht="18" customHeight="1" x14ac:dyDescent="0.2">
      <c r="I1" s="17" t="str">
        <f>'AM002_MPS(input)'!K1</f>
        <v>Monitoring Spreadsheet: JCM_CR_AM002_ver01.0</v>
      </c>
    </row>
    <row r="2" spans="1:11" ht="18" customHeight="1" x14ac:dyDescent="0.2">
      <c r="I2" s="17" t="str">
        <f>'AM002_MPS(input)'!K2</f>
        <v>Reference Number: CR002</v>
      </c>
    </row>
    <row r="3" spans="1:11" ht="28" customHeight="1" x14ac:dyDescent="0.2">
      <c r="A3" s="267" t="s">
        <v>184</v>
      </c>
      <c r="B3" s="267"/>
      <c r="C3" s="267"/>
      <c r="D3" s="267"/>
      <c r="E3" s="267"/>
      <c r="F3" s="267"/>
      <c r="G3" s="267"/>
      <c r="H3" s="267"/>
      <c r="I3" s="267"/>
    </row>
    <row r="4" spans="1:11" ht="11.25" customHeight="1" x14ac:dyDescent="0.2"/>
    <row r="5" spans="1:11" ht="19" customHeight="1" thickBot="1" x14ac:dyDescent="0.25">
      <c r="A5" s="39" t="s">
        <v>60</v>
      </c>
      <c r="B5" s="40"/>
      <c r="C5" s="40"/>
      <c r="D5" s="40"/>
      <c r="E5" s="41"/>
      <c r="F5" s="42" t="s">
        <v>61</v>
      </c>
      <c r="G5" s="42" t="s">
        <v>62</v>
      </c>
      <c r="H5" s="42" t="s">
        <v>14</v>
      </c>
      <c r="I5" s="43" t="s">
        <v>30</v>
      </c>
    </row>
    <row r="6" spans="1:11" ht="19" customHeight="1" thickBot="1" x14ac:dyDescent="0.25">
      <c r="A6" s="44"/>
      <c r="B6" s="21" t="s">
        <v>149</v>
      </c>
      <c r="C6" s="21"/>
      <c r="D6" s="22"/>
      <c r="E6" s="23"/>
      <c r="F6" s="7"/>
      <c r="G6" s="73">
        <f>G10-G13</f>
        <v>0</v>
      </c>
      <c r="H6" s="8" t="s">
        <v>150</v>
      </c>
      <c r="I6" s="45" t="s">
        <v>151</v>
      </c>
    </row>
    <row r="7" spans="1:11" ht="18.75" customHeight="1" x14ac:dyDescent="0.2">
      <c r="A7" s="60" t="s">
        <v>165</v>
      </c>
      <c r="B7" s="61"/>
      <c r="C7" s="61"/>
      <c r="D7" s="61"/>
      <c r="E7" s="62"/>
      <c r="F7" s="62"/>
      <c r="G7" s="63"/>
      <c r="H7" s="62"/>
      <c r="I7" s="64"/>
      <c r="J7" s="65"/>
      <c r="K7" s="65"/>
    </row>
    <row r="8" spans="1:11" ht="18.75" customHeight="1" x14ac:dyDescent="0.2">
      <c r="A8" s="66"/>
      <c r="B8" s="67"/>
      <c r="C8" s="68"/>
      <c r="D8" s="68"/>
      <c r="E8" s="69"/>
      <c r="F8" s="70"/>
      <c r="G8" s="71"/>
      <c r="H8" s="71"/>
      <c r="I8" s="72"/>
    </row>
    <row r="9" spans="1:11" ht="19" customHeight="1" thickBot="1" x14ac:dyDescent="0.25">
      <c r="A9" s="60" t="s">
        <v>163</v>
      </c>
      <c r="B9" s="29"/>
      <c r="C9" s="29"/>
      <c r="D9" s="29"/>
      <c r="E9" s="30"/>
      <c r="F9" s="30"/>
      <c r="G9" s="30"/>
      <c r="H9" s="30"/>
      <c r="I9" s="46"/>
    </row>
    <row r="10" spans="1:11" ht="19" customHeight="1" thickBot="1" x14ac:dyDescent="0.25">
      <c r="A10" s="47"/>
      <c r="B10" s="24" t="s">
        <v>152</v>
      </c>
      <c r="C10" s="25"/>
      <c r="D10" s="26"/>
      <c r="E10" s="26"/>
      <c r="F10" s="9"/>
      <c r="G10" s="75">
        <f>G11</f>
        <v>0</v>
      </c>
      <c r="H10" s="8" t="s">
        <v>150</v>
      </c>
      <c r="I10" s="48" t="s">
        <v>153</v>
      </c>
    </row>
    <row r="11" spans="1:11" ht="19" customHeight="1" x14ac:dyDescent="0.2">
      <c r="A11" s="47"/>
      <c r="B11" s="24"/>
      <c r="C11" s="18" t="s">
        <v>152</v>
      </c>
      <c r="D11" s="19"/>
      <c r="E11" s="20"/>
      <c r="F11" s="10" t="s">
        <v>31</v>
      </c>
      <c r="G11" s="74">
        <f>'AM002_MRS(input_separate)'!Q27</f>
        <v>0</v>
      </c>
      <c r="H11" s="8" t="s">
        <v>150</v>
      </c>
      <c r="I11" s="48" t="s">
        <v>153</v>
      </c>
    </row>
    <row r="12" spans="1:11" ht="19" customHeight="1" thickBot="1" x14ac:dyDescent="0.25">
      <c r="A12" s="60" t="s">
        <v>164</v>
      </c>
      <c r="B12" s="31"/>
      <c r="C12" s="31"/>
      <c r="D12" s="31"/>
      <c r="E12" s="32"/>
      <c r="F12" s="30"/>
      <c r="G12" s="30"/>
      <c r="H12" s="30"/>
      <c r="I12" s="46"/>
    </row>
    <row r="13" spans="1:11" ht="19" customHeight="1" thickBot="1" x14ac:dyDescent="0.25">
      <c r="A13" s="47"/>
      <c r="B13" s="27" t="s">
        <v>154</v>
      </c>
      <c r="C13" s="27"/>
      <c r="D13" s="27"/>
      <c r="E13" s="28"/>
      <c r="F13" s="11"/>
      <c r="G13" s="75">
        <f>G14</f>
        <v>0</v>
      </c>
      <c r="H13" s="12" t="s">
        <v>155</v>
      </c>
      <c r="I13" s="49" t="s">
        <v>156</v>
      </c>
    </row>
    <row r="14" spans="1:11" ht="19" customHeight="1" x14ac:dyDescent="0.2">
      <c r="A14" s="50"/>
      <c r="B14" s="51"/>
      <c r="C14" s="52" t="s">
        <v>157</v>
      </c>
      <c r="D14" s="57"/>
      <c r="E14" s="58"/>
      <c r="F14" s="53" t="s">
        <v>31</v>
      </c>
      <c r="G14" s="76">
        <f>'AM002_MRS(input_separate)'!R27</f>
        <v>0</v>
      </c>
      <c r="H14" s="54" t="s">
        <v>155</v>
      </c>
      <c r="I14" s="55" t="s">
        <v>156</v>
      </c>
    </row>
    <row r="15" spans="1:11" x14ac:dyDescent="0.2">
      <c r="A15" s="13"/>
      <c r="B15" s="13"/>
      <c r="C15" s="13"/>
      <c r="D15" s="13"/>
      <c r="E15" s="13"/>
      <c r="F15" s="14"/>
      <c r="G15" s="15"/>
      <c r="H15" s="15"/>
      <c r="I15" s="59"/>
    </row>
    <row r="16" spans="1:11" ht="21.75" customHeight="1" x14ac:dyDescent="0.2">
      <c r="E16" s="13" t="s">
        <v>77</v>
      </c>
      <c r="F16" s="5"/>
    </row>
    <row r="17" spans="5:8" ht="21.75" customHeight="1" x14ac:dyDescent="0.2">
      <c r="E17" s="33" t="s">
        <v>158</v>
      </c>
      <c r="F17" s="34">
        <v>8.0399999999999991</v>
      </c>
      <c r="G17" s="36"/>
    </row>
    <row r="18" spans="5:8" ht="21.75" customHeight="1" x14ac:dyDescent="0.2">
      <c r="E18" s="33" t="s">
        <v>159</v>
      </c>
      <c r="F18" s="35">
        <v>9.6</v>
      </c>
      <c r="G18" s="36"/>
    </row>
    <row r="19" spans="5:8" ht="21.75" customHeight="1" x14ac:dyDescent="0.2">
      <c r="E19" s="13"/>
      <c r="F19" s="5"/>
    </row>
    <row r="20" spans="5:8" ht="21.75" customHeight="1" x14ac:dyDescent="0.2">
      <c r="E20" s="13"/>
      <c r="F20" s="5"/>
    </row>
    <row r="21" spans="5:8" x14ac:dyDescent="0.2">
      <c r="E21" s="16"/>
      <c r="F21" s="16"/>
      <c r="G21" s="13"/>
      <c r="H21" s="13"/>
    </row>
  </sheetData>
  <sheetProtection password="C303" sheet="1" objects="1" scenarios="1"/>
  <mergeCells count="1">
    <mergeCell ref="A3:I3"/>
  </mergeCells>
  <phoneticPr fontId="3"/>
  <pageMargins left="0.70866141732283472" right="0.70866141732283472" top="0.74803149606299213" bottom="0.74803149606299213"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0B527-4033-4DE7-8EC8-A4F45E52F0DD}">
  <sheetPr>
    <tabColor theme="3" tint="0.39997558519241921"/>
    <pageSetUpPr fitToPage="1"/>
  </sheetPr>
  <dimension ref="A1:K47"/>
  <sheetViews>
    <sheetView view="pageBreakPreview" zoomScale="80" zoomScaleNormal="60" zoomScaleSheetLayoutView="80" zoomScalePageLayoutView="60" workbookViewId="0"/>
  </sheetViews>
  <sheetFormatPr defaultColWidth="9" defaultRowHeight="14" x14ac:dyDescent="0.2"/>
  <cols>
    <col min="1" max="1" width="2.6328125" style="1" customWidth="1"/>
    <col min="2" max="2" width="11.6328125" style="1" customWidth="1"/>
    <col min="3" max="3" width="12.36328125" style="1" customWidth="1"/>
    <col min="4" max="4" width="26.6328125" style="1" customWidth="1"/>
    <col min="5" max="6" width="10.6328125" style="1" customWidth="1"/>
    <col min="7" max="7" width="11.6328125" style="1" customWidth="1"/>
    <col min="8" max="8" width="11.453125" style="1" customWidth="1"/>
    <col min="9" max="9" width="60.6328125" style="155" customWidth="1"/>
    <col min="10" max="10" width="12.6328125" style="1" customWidth="1"/>
    <col min="11" max="11" width="11.453125" style="1" customWidth="1"/>
    <col min="12" max="16384" width="9" style="1"/>
  </cols>
  <sheetData>
    <row r="1" spans="1:11" ht="18" customHeight="1" x14ac:dyDescent="0.2">
      <c r="K1" s="17" t="s">
        <v>278</v>
      </c>
    </row>
    <row r="2" spans="1:11" ht="18" customHeight="1" x14ac:dyDescent="0.2">
      <c r="K2" s="17" t="s">
        <v>221</v>
      </c>
    </row>
    <row r="3" spans="1:11" ht="27.75" customHeight="1" x14ac:dyDescent="0.2">
      <c r="A3" s="197" t="s">
        <v>160</v>
      </c>
      <c r="B3" s="195"/>
      <c r="C3" s="195"/>
      <c r="D3" s="195"/>
      <c r="E3" s="195"/>
      <c r="F3" s="195"/>
      <c r="G3" s="195"/>
      <c r="H3" s="195"/>
      <c r="I3" s="196"/>
      <c r="J3" s="195"/>
      <c r="K3" s="194"/>
    </row>
    <row r="5" spans="1:11" ht="18.75" customHeight="1" x14ac:dyDescent="0.2">
      <c r="A5" s="163" t="s">
        <v>277</v>
      </c>
      <c r="B5" s="163"/>
      <c r="C5" s="162"/>
      <c r="D5" s="162"/>
      <c r="E5" s="162"/>
      <c r="F5" s="162"/>
      <c r="G5" s="162"/>
      <c r="H5" s="162"/>
      <c r="J5" s="162"/>
      <c r="K5" s="162"/>
    </row>
    <row r="6" spans="1:11" ht="18.75" customHeight="1" x14ac:dyDescent="0.2">
      <c r="A6" s="163"/>
      <c r="B6" s="181" t="s">
        <v>0</v>
      </c>
      <c r="C6" s="181" t="s">
        <v>1</v>
      </c>
      <c r="D6" s="181" t="s">
        <v>2</v>
      </c>
      <c r="E6" s="181" t="s">
        <v>3</v>
      </c>
      <c r="F6" s="181" t="s">
        <v>4</v>
      </c>
      <c r="G6" s="181" t="s">
        <v>5</v>
      </c>
      <c r="H6" s="181" t="s">
        <v>6</v>
      </c>
      <c r="I6" s="181" t="s">
        <v>7</v>
      </c>
      <c r="J6" s="181" t="s">
        <v>8</v>
      </c>
      <c r="K6" s="181" t="s">
        <v>9</v>
      </c>
    </row>
    <row r="7" spans="1:11" s="193" customFormat="1" ht="39" customHeight="1" x14ac:dyDescent="0.2">
      <c r="A7" s="155"/>
      <c r="B7" s="181" t="s">
        <v>10</v>
      </c>
      <c r="C7" s="181" t="s">
        <v>11</v>
      </c>
      <c r="D7" s="181" t="s">
        <v>12</v>
      </c>
      <c r="E7" s="181" t="s">
        <v>13</v>
      </c>
      <c r="F7" s="181" t="s">
        <v>14</v>
      </c>
      <c r="G7" s="181" t="s">
        <v>15</v>
      </c>
      <c r="H7" s="181" t="s">
        <v>16</v>
      </c>
      <c r="I7" s="181" t="s">
        <v>17</v>
      </c>
      <c r="J7" s="181" t="s">
        <v>18</v>
      </c>
      <c r="K7" s="181" t="s">
        <v>19</v>
      </c>
    </row>
    <row r="8" spans="1:11" ht="190.5" customHeight="1" x14ac:dyDescent="0.2">
      <c r="A8" s="162"/>
      <c r="B8" s="185" t="s">
        <v>276</v>
      </c>
      <c r="C8" s="192" t="s">
        <v>275</v>
      </c>
      <c r="D8" s="178" t="s">
        <v>274</v>
      </c>
      <c r="E8" s="191" t="s">
        <v>23</v>
      </c>
      <c r="F8" s="188" t="s">
        <v>273</v>
      </c>
      <c r="G8" s="154" t="s">
        <v>29</v>
      </c>
      <c r="H8" s="154" t="s">
        <v>35</v>
      </c>
      <c r="I8" s="38" t="s">
        <v>206</v>
      </c>
      <c r="J8" s="4" t="s">
        <v>254</v>
      </c>
      <c r="K8" s="4" t="s">
        <v>256</v>
      </c>
    </row>
    <row r="9" spans="1:11" ht="189" customHeight="1" x14ac:dyDescent="0.2">
      <c r="A9" s="162"/>
      <c r="B9" s="185" t="s">
        <v>89</v>
      </c>
      <c r="C9" s="192" t="s">
        <v>271</v>
      </c>
      <c r="D9" s="178" t="s">
        <v>270</v>
      </c>
      <c r="E9" s="191" t="s">
        <v>23</v>
      </c>
      <c r="F9" s="188" t="s">
        <v>267</v>
      </c>
      <c r="G9" s="154" t="s">
        <v>29</v>
      </c>
      <c r="H9" s="154" t="s">
        <v>35</v>
      </c>
      <c r="I9" s="38" t="s">
        <v>206</v>
      </c>
      <c r="J9" s="4" t="s">
        <v>266</v>
      </c>
      <c r="K9" s="4" t="s">
        <v>256</v>
      </c>
    </row>
    <row r="10" spans="1:11" s="186" customFormat="1" ht="178.5" customHeight="1" x14ac:dyDescent="0.2">
      <c r="A10" s="162"/>
      <c r="B10" s="185" t="s">
        <v>81</v>
      </c>
      <c r="C10" s="192" t="s">
        <v>269</v>
      </c>
      <c r="D10" s="178" t="s">
        <v>268</v>
      </c>
      <c r="E10" s="191" t="s">
        <v>23</v>
      </c>
      <c r="F10" s="188" t="s">
        <v>267</v>
      </c>
      <c r="G10" s="154" t="s">
        <v>29</v>
      </c>
      <c r="H10" s="154" t="s">
        <v>35</v>
      </c>
      <c r="I10" s="38" t="s">
        <v>206</v>
      </c>
      <c r="J10" s="4" t="s">
        <v>266</v>
      </c>
      <c r="K10" s="4" t="s">
        <v>256</v>
      </c>
    </row>
    <row r="11" spans="1:11" ht="187.5" customHeight="1" x14ac:dyDescent="0.2">
      <c r="A11" s="162"/>
      <c r="B11" s="185" t="s">
        <v>82</v>
      </c>
      <c r="C11" s="192" t="s">
        <v>265</v>
      </c>
      <c r="D11" s="178" t="s">
        <v>264</v>
      </c>
      <c r="E11" s="191" t="s">
        <v>23</v>
      </c>
      <c r="F11" s="188" t="s">
        <v>22</v>
      </c>
      <c r="G11" s="154" t="s">
        <v>29</v>
      </c>
      <c r="H11" s="154" t="s">
        <v>35</v>
      </c>
      <c r="I11" s="38" t="s">
        <v>206</v>
      </c>
      <c r="J11" s="4" t="s">
        <v>254</v>
      </c>
      <c r="K11" s="4" t="s">
        <v>256</v>
      </c>
    </row>
    <row r="12" spans="1:11" s="186" customFormat="1" ht="182.25" customHeight="1" x14ac:dyDescent="0.2">
      <c r="A12" s="162"/>
      <c r="B12" s="185" t="s">
        <v>90</v>
      </c>
      <c r="C12" s="192" t="s">
        <v>263</v>
      </c>
      <c r="D12" s="178" t="s">
        <v>262</v>
      </c>
      <c r="E12" s="191" t="s">
        <v>23</v>
      </c>
      <c r="F12" s="188" t="s">
        <v>22</v>
      </c>
      <c r="G12" s="154" t="s">
        <v>29</v>
      </c>
      <c r="H12" s="154" t="s">
        <v>35</v>
      </c>
      <c r="I12" s="38" t="s">
        <v>206</v>
      </c>
      <c r="J12" s="4" t="s">
        <v>254</v>
      </c>
      <c r="K12" s="4" t="s">
        <v>256</v>
      </c>
    </row>
    <row r="13" spans="1:11" s="186" customFormat="1" ht="189" customHeight="1" x14ac:dyDescent="0.2">
      <c r="A13" s="162"/>
      <c r="B13" s="185" t="s">
        <v>261</v>
      </c>
      <c r="C13" s="188" t="s">
        <v>260</v>
      </c>
      <c r="D13" s="178" t="s">
        <v>259</v>
      </c>
      <c r="E13" s="191" t="s">
        <v>23</v>
      </c>
      <c r="F13" s="188" t="s">
        <v>258</v>
      </c>
      <c r="G13" s="154" t="s">
        <v>29</v>
      </c>
      <c r="H13" s="154" t="s">
        <v>35</v>
      </c>
      <c r="I13" s="38" t="s">
        <v>206</v>
      </c>
      <c r="J13" s="4" t="s">
        <v>254</v>
      </c>
      <c r="K13" s="4" t="s">
        <v>256</v>
      </c>
    </row>
    <row r="14" spans="1:11" s="186" customFormat="1" ht="270" customHeight="1" x14ac:dyDescent="0.2">
      <c r="A14" s="162"/>
      <c r="B14" s="185" t="s">
        <v>255</v>
      </c>
      <c r="C14" s="184" t="s">
        <v>95</v>
      </c>
      <c r="D14" s="178" t="s">
        <v>175</v>
      </c>
      <c r="E14" s="190">
        <v>2791.5</v>
      </c>
      <c r="F14" s="188" t="s">
        <v>22</v>
      </c>
      <c r="G14" s="182" t="s">
        <v>78</v>
      </c>
      <c r="H14" s="182" t="s">
        <v>79</v>
      </c>
      <c r="I14" s="4" t="s">
        <v>205</v>
      </c>
      <c r="J14" s="4" t="s">
        <v>254</v>
      </c>
      <c r="K14" s="4"/>
    </row>
    <row r="15" spans="1:11" s="186" customFormat="1" ht="127.5" customHeight="1" x14ac:dyDescent="0.2">
      <c r="A15" s="162"/>
      <c r="B15" s="185" t="s">
        <v>253</v>
      </c>
      <c r="C15" s="184" t="s">
        <v>102</v>
      </c>
      <c r="D15" s="178" t="s">
        <v>103</v>
      </c>
      <c r="E15" s="189">
        <v>0</v>
      </c>
      <c r="F15" s="188" t="s">
        <v>83</v>
      </c>
      <c r="G15" s="182" t="s">
        <v>29</v>
      </c>
      <c r="H15" s="182" t="s">
        <v>35</v>
      </c>
      <c r="I15" s="38" t="s">
        <v>94</v>
      </c>
      <c r="J15" s="4" t="s">
        <v>247</v>
      </c>
      <c r="K15" s="187"/>
    </row>
    <row r="16" spans="1:11" s="186" customFormat="1" ht="57.75" customHeight="1" x14ac:dyDescent="0.2">
      <c r="A16" s="162"/>
      <c r="B16" s="185" t="s">
        <v>252</v>
      </c>
      <c r="C16" s="184" t="s">
        <v>104</v>
      </c>
      <c r="D16" s="178" t="s">
        <v>251</v>
      </c>
      <c r="E16" s="183">
        <v>0</v>
      </c>
      <c r="F16" s="178" t="s">
        <v>96</v>
      </c>
      <c r="G16" s="182" t="s">
        <v>28</v>
      </c>
      <c r="H16" s="182" t="s">
        <v>43</v>
      </c>
      <c r="I16" s="4" t="s">
        <v>44</v>
      </c>
      <c r="J16" s="4" t="s">
        <v>247</v>
      </c>
      <c r="K16" s="4"/>
    </row>
    <row r="17" spans="1:11" ht="127.5" customHeight="1" x14ac:dyDescent="0.2">
      <c r="A17" s="162"/>
      <c r="B17" s="185" t="s">
        <v>250</v>
      </c>
      <c r="C17" s="184" t="s">
        <v>93</v>
      </c>
      <c r="D17" s="178" t="s">
        <v>249</v>
      </c>
      <c r="E17" s="183">
        <v>0</v>
      </c>
      <c r="F17" s="166" t="s">
        <v>22</v>
      </c>
      <c r="G17" s="182" t="s">
        <v>29</v>
      </c>
      <c r="H17" s="182" t="s">
        <v>35</v>
      </c>
      <c r="I17" s="38" t="s">
        <v>94</v>
      </c>
      <c r="J17" s="4" t="s">
        <v>247</v>
      </c>
      <c r="K17" s="182"/>
    </row>
    <row r="18" spans="1:11" ht="8.25" customHeight="1" x14ac:dyDescent="0.2">
      <c r="I18" s="1"/>
    </row>
    <row r="19" spans="1:11" ht="20.149999999999999" customHeight="1" x14ac:dyDescent="0.2">
      <c r="A19" s="163" t="s">
        <v>246</v>
      </c>
      <c r="B19" s="162"/>
      <c r="C19" s="162"/>
      <c r="D19" s="162"/>
      <c r="E19" s="162"/>
      <c r="F19" s="162"/>
      <c r="G19" s="162"/>
      <c r="H19" s="162"/>
      <c r="J19" s="162"/>
      <c r="K19" s="162"/>
    </row>
    <row r="20" spans="1:11" ht="20.149999999999999" customHeight="1" x14ac:dyDescent="0.2">
      <c r="A20" s="162"/>
      <c r="B20" s="181" t="s">
        <v>0</v>
      </c>
      <c r="C20" s="287" t="s">
        <v>1</v>
      </c>
      <c r="D20" s="287"/>
      <c r="E20" s="181" t="s">
        <v>2</v>
      </c>
      <c r="F20" s="181" t="s">
        <v>3</v>
      </c>
      <c r="G20" s="287" t="s">
        <v>4</v>
      </c>
      <c r="H20" s="287"/>
      <c r="I20" s="287"/>
      <c r="J20" s="287" t="s">
        <v>5</v>
      </c>
      <c r="K20" s="287"/>
    </row>
    <row r="21" spans="1:11" ht="39" customHeight="1" x14ac:dyDescent="0.2">
      <c r="A21" s="162"/>
      <c r="B21" s="181" t="s">
        <v>11</v>
      </c>
      <c r="C21" s="287" t="s">
        <v>12</v>
      </c>
      <c r="D21" s="287"/>
      <c r="E21" s="181" t="s">
        <v>13</v>
      </c>
      <c r="F21" s="181" t="s">
        <v>14</v>
      </c>
      <c r="G21" s="287" t="s">
        <v>16</v>
      </c>
      <c r="H21" s="287"/>
      <c r="I21" s="287"/>
      <c r="J21" s="287" t="s">
        <v>19</v>
      </c>
      <c r="K21" s="287"/>
    </row>
    <row r="22" spans="1:11" ht="77.25" customHeight="1" x14ac:dyDescent="0.2">
      <c r="A22" s="162"/>
      <c r="B22" s="166" t="s">
        <v>109</v>
      </c>
      <c r="C22" s="280" t="s">
        <v>110</v>
      </c>
      <c r="D22" s="280"/>
      <c r="E22" s="165">
        <v>5.57E-2</v>
      </c>
      <c r="F22" s="178" t="s">
        <v>111</v>
      </c>
      <c r="G22" s="258" t="s">
        <v>207</v>
      </c>
      <c r="H22" s="258"/>
      <c r="I22" s="258"/>
      <c r="J22" s="252"/>
      <c r="K22" s="252"/>
    </row>
    <row r="23" spans="1:11" ht="64.5" customHeight="1" x14ac:dyDescent="0.2">
      <c r="A23" s="162"/>
      <c r="B23" s="166" t="s">
        <v>109</v>
      </c>
      <c r="C23" s="280" t="s">
        <v>112</v>
      </c>
      <c r="D23" s="280"/>
      <c r="E23" s="180">
        <f>IF(ISERROR(3.6*(100/E31)*E33),0,3.6*(100/E31)*E33)</f>
        <v>0</v>
      </c>
      <c r="F23" s="178" t="s">
        <v>111</v>
      </c>
      <c r="G23" s="258" t="s">
        <v>162</v>
      </c>
      <c r="H23" s="258"/>
      <c r="I23" s="258"/>
      <c r="J23" s="258" t="s">
        <v>76</v>
      </c>
      <c r="K23" s="258"/>
    </row>
    <row r="24" spans="1:11" ht="64.5" customHeight="1" x14ac:dyDescent="0.2">
      <c r="A24" s="162"/>
      <c r="B24" s="166" t="s">
        <v>109</v>
      </c>
      <c r="C24" s="280" t="s">
        <v>113</v>
      </c>
      <c r="D24" s="280"/>
      <c r="E24" s="180">
        <f>IF(ISERROR(E16*E32*E33/E11),0,E16*E32*E33/E11)</f>
        <v>0</v>
      </c>
      <c r="F24" s="178" t="s">
        <v>111</v>
      </c>
      <c r="G24" s="258" t="s">
        <v>75</v>
      </c>
      <c r="H24" s="258"/>
      <c r="I24" s="258"/>
      <c r="J24" s="258" t="s">
        <v>76</v>
      </c>
      <c r="K24" s="258"/>
    </row>
    <row r="25" spans="1:11" ht="124.5" customHeight="1" x14ac:dyDescent="0.2">
      <c r="A25" s="162"/>
      <c r="B25" s="166" t="s">
        <v>109</v>
      </c>
      <c r="C25" s="280" t="s">
        <v>114</v>
      </c>
      <c r="D25" s="280"/>
      <c r="E25" s="179">
        <v>0</v>
      </c>
      <c r="F25" s="178" t="s">
        <v>111</v>
      </c>
      <c r="G25" s="258" t="s">
        <v>245</v>
      </c>
      <c r="H25" s="258"/>
      <c r="I25" s="258"/>
      <c r="J25" s="258"/>
      <c r="K25" s="258"/>
    </row>
    <row r="26" spans="1:11" ht="36" customHeight="1" x14ac:dyDescent="0.2">
      <c r="A26" s="162"/>
      <c r="B26" s="174" t="s">
        <v>244</v>
      </c>
      <c r="C26" s="280" t="s">
        <v>243</v>
      </c>
      <c r="D26" s="280"/>
      <c r="E26" s="177">
        <f>'AM003_MPS(calc_process) '!F17</f>
        <v>0.92</v>
      </c>
      <c r="F26" s="176" t="s">
        <v>242</v>
      </c>
      <c r="G26" s="258" t="s">
        <v>241</v>
      </c>
      <c r="H26" s="258"/>
      <c r="I26" s="258"/>
      <c r="J26" s="252"/>
      <c r="K26" s="252"/>
    </row>
    <row r="27" spans="1:11" ht="36" customHeight="1" x14ac:dyDescent="0.2">
      <c r="A27" s="162"/>
      <c r="B27" s="174" t="s">
        <v>240</v>
      </c>
      <c r="C27" s="286" t="s">
        <v>239</v>
      </c>
      <c r="D27" s="286"/>
      <c r="E27" s="175">
        <v>4.1859999999999999</v>
      </c>
      <c r="F27" s="172" t="s">
        <v>238</v>
      </c>
      <c r="G27" s="258"/>
      <c r="H27" s="258"/>
      <c r="I27" s="258"/>
      <c r="J27" s="252"/>
      <c r="K27" s="252"/>
    </row>
    <row r="28" spans="1:11" ht="21" customHeight="1" x14ac:dyDescent="0.2">
      <c r="A28" s="162"/>
      <c r="B28" s="174" t="s">
        <v>237</v>
      </c>
      <c r="C28" s="286" t="s">
        <v>236</v>
      </c>
      <c r="D28" s="286"/>
      <c r="E28" s="173">
        <v>0.99822</v>
      </c>
      <c r="F28" s="172" t="s">
        <v>235</v>
      </c>
      <c r="G28" s="252"/>
      <c r="H28" s="252"/>
      <c r="I28" s="252"/>
      <c r="J28" s="252"/>
      <c r="K28" s="252"/>
    </row>
    <row r="29" spans="1:11" ht="90" customHeight="1" x14ac:dyDescent="0.2">
      <c r="A29" s="162"/>
      <c r="B29" s="170" t="s">
        <v>234</v>
      </c>
      <c r="C29" s="280" t="s">
        <v>233</v>
      </c>
      <c r="D29" s="280"/>
      <c r="E29" s="171">
        <v>52.2</v>
      </c>
      <c r="F29" s="167" t="s">
        <v>225</v>
      </c>
      <c r="G29" s="288" t="s">
        <v>232</v>
      </c>
      <c r="H29" s="289"/>
      <c r="I29" s="290"/>
      <c r="J29" s="252"/>
      <c r="K29" s="252"/>
    </row>
    <row r="30" spans="1:11" ht="90" customHeight="1" x14ac:dyDescent="0.2">
      <c r="A30" s="162"/>
      <c r="B30" s="170" t="s">
        <v>231</v>
      </c>
      <c r="C30" s="280" t="s">
        <v>230</v>
      </c>
      <c r="D30" s="280"/>
      <c r="E30" s="169">
        <v>6.1600000000000002E-2</v>
      </c>
      <c r="F30" s="167" t="s">
        <v>121</v>
      </c>
      <c r="G30" s="288" t="s">
        <v>229</v>
      </c>
      <c r="H30" s="289"/>
      <c r="I30" s="290"/>
      <c r="J30" s="252"/>
      <c r="K30" s="252"/>
    </row>
    <row r="31" spans="1:11" ht="36" customHeight="1" x14ac:dyDescent="0.2">
      <c r="A31" s="162"/>
      <c r="B31" s="166" t="s">
        <v>117</v>
      </c>
      <c r="C31" s="280" t="s">
        <v>228</v>
      </c>
      <c r="D31" s="280"/>
      <c r="E31" s="169">
        <v>0</v>
      </c>
      <c r="F31" s="167" t="s">
        <v>47</v>
      </c>
      <c r="G31" s="258" t="s">
        <v>209</v>
      </c>
      <c r="H31" s="258"/>
      <c r="I31" s="258"/>
      <c r="J31" s="252"/>
      <c r="K31" s="252"/>
    </row>
    <row r="32" spans="1:11" ht="90" customHeight="1" x14ac:dyDescent="0.2">
      <c r="A32" s="162"/>
      <c r="B32" s="166" t="s">
        <v>227</v>
      </c>
      <c r="C32" s="280" t="s">
        <v>226</v>
      </c>
      <c r="D32" s="280"/>
      <c r="E32" s="168">
        <v>0</v>
      </c>
      <c r="F32" s="167" t="s">
        <v>225</v>
      </c>
      <c r="G32" s="258" t="s">
        <v>210</v>
      </c>
      <c r="H32" s="258"/>
      <c r="I32" s="258"/>
      <c r="J32" s="252"/>
      <c r="K32" s="252"/>
    </row>
    <row r="33" spans="1:11" ht="90" customHeight="1" x14ac:dyDescent="0.2">
      <c r="A33" s="162"/>
      <c r="B33" s="166" t="s">
        <v>224</v>
      </c>
      <c r="C33" s="280" t="s">
        <v>223</v>
      </c>
      <c r="D33" s="280"/>
      <c r="E33" s="165">
        <v>0</v>
      </c>
      <c r="F33" s="167" t="s">
        <v>121</v>
      </c>
      <c r="G33" s="258" t="s">
        <v>211</v>
      </c>
      <c r="H33" s="258"/>
      <c r="I33" s="258"/>
      <c r="J33" s="252"/>
      <c r="K33" s="252"/>
    </row>
    <row r="34" spans="1:11" ht="21" customHeight="1" x14ac:dyDescent="0.2">
      <c r="A34" s="162"/>
      <c r="B34" s="166" t="s">
        <v>122</v>
      </c>
      <c r="C34" s="280" t="s">
        <v>87</v>
      </c>
      <c r="D34" s="280"/>
      <c r="E34" s="165">
        <v>0</v>
      </c>
      <c r="F34" s="164" t="s">
        <v>88</v>
      </c>
      <c r="G34" s="258" t="s">
        <v>212</v>
      </c>
      <c r="H34" s="258"/>
      <c r="I34" s="258"/>
      <c r="J34" s="252"/>
      <c r="K34" s="252"/>
    </row>
    <row r="35" spans="1:11" ht="6.75" customHeight="1" x14ac:dyDescent="0.2">
      <c r="I35" s="1"/>
    </row>
    <row r="36" spans="1:11" ht="18.75" customHeight="1" x14ac:dyDescent="0.2">
      <c r="A36" s="163" t="s">
        <v>222</v>
      </c>
      <c r="B36" s="162"/>
      <c r="C36" s="162"/>
      <c r="D36" s="162"/>
      <c r="E36" s="162"/>
      <c r="F36" s="162"/>
      <c r="G36" s="162"/>
      <c r="H36" s="162"/>
      <c r="J36" s="162"/>
      <c r="K36" s="162"/>
    </row>
    <row r="37" spans="1:11" ht="17.25" customHeight="1" thickBot="1" x14ac:dyDescent="0.25">
      <c r="B37" s="281" t="s">
        <v>124</v>
      </c>
      <c r="C37" s="282"/>
      <c r="D37" s="161" t="s">
        <v>14</v>
      </c>
    </row>
    <row r="38" spans="1:11" ht="19.5" customHeight="1" thickBot="1" x14ac:dyDescent="0.25">
      <c r="B38" s="254">
        <f>ROUNDDOWN('AM003_MPS(calc_process) '!G6, 0)</f>
        <v>19</v>
      </c>
      <c r="C38" s="255"/>
      <c r="D38" s="160" t="s">
        <v>155</v>
      </c>
    </row>
    <row r="39" spans="1:11" ht="20.149999999999999" customHeight="1" x14ac:dyDescent="0.2">
      <c r="F39" s="157"/>
      <c r="G39" s="157"/>
      <c r="I39" s="1"/>
    </row>
    <row r="40" spans="1:11" ht="18.75" customHeight="1" x14ac:dyDescent="0.2">
      <c r="A40" s="159" t="s">
        <v>25</v>
      </c>
      <c r="I40" s="1"/>
    </row>
    <row r="41" spans="1:11" ht="18" customHeight="1" x14ac:dyDescent="0.2">
      <c r="B41" s="158" t="s">
        <v>26</v>
      </c>
      <c r="C41" s="283" t="s">
        <v>27</v>
      </c>
      <c r="D41" s="284"/>
      <c r="E41" s="284"/>
      <c r="F41" s="284"/>
      <c r="G41" s="284"/>
      <c r="H41" s="284"/>
      <c r="I41" s="284"/>
      <c r="J41" s="285"/>
    </row>
    <row r="42" spans="1:11" ht="18" customHeight="1" x14ac:dyDescent="0.2">
      <c r="B42" s="158" t="s">
        <v>28</v>
      </c>
      <c r="C42" s="283" t="s">
        <v>37</v>
      </c>
      <c r="D42" s="284"/>
      <c r="E42" s="284"/>
      <c r="F42" s="284"/>
      <c r="G42" s="284"/>
      <c r="H42" s="284"/>
      <c r="I42" s="284"/>
      <c r="J42" s="285"/>
    </row>
    <row r="43" spans="1:11" ht="18" customHeight="1" x14ac:dyDescent="0.2">
      <c r="B43" s="158" t="s">
        <v>29</v>
      </c>
      <c r="C43" s="283" t="s">
        <v>38</v>
      </c>
      <c r="D43" s="284"/>
      <c r="E43" s="284"/>
      <c r="F43" s="284"/>
      <c r="G43" s="284"/>
      <c r="H43" s="284"/>
      <c r="I43" s="284"/>
      <c r="J43" s="285"/>
    </row>
    <row r="46" spans="1:11" x14ac:dyDescent="0.2">
      <c r="G46" s="157"/>
      <c r="H46" s="157"/>
    </row>
    <row r="47" spans="1:11" x14ac:dyDescent="0.2">
      <c r="G47" s="156"/>
    </row>
  </sheetData>
  <sheetProtection algorithmName="SHA-512" hashValue="zUVBIk5vwX3oVYWb7cYySMpC0O2KYlEJqi8J/K2rvNfogY3Jw71qVoOpwwi6hGXYu2NdIj24gC4xpjTORISLfg==" saltValue="NQds3dMchqeuTb1W+vF62A==" spinCount="100000" sheet="1" objects="1" scenarios="1" formatCells="0" formatRows="0"/>
  <mergeCells count="50">
    <mergeCell ref="C30:D30"/>
    <mergeCell ref="G30:I30"/>
    <mergeCell ref="C43:J43"/>
    <mergeCell ref="J20:K20"/>
    <mergeCell ref="C34:D34"/>
    <mergeCell ref="G34:I34"/>
    <mergeCell ref="J34:K34"/>
    <mergeCell ref="J26:K26"/>
    <mergeCell ref="J25:K25"/>
    <mergeCell ref="J24:K24"/>
    <mergeCell ref="J23:K23"/>
    <mergeCell ref="J21:K21"/>
    <mergeCell ref="C20:D20"/>
    <mergeCell ref="G20:I20"/>
    <mergeCell ref="C21:D21"/>
    <mergeCell ref="G21:I21"/>
    <mergeCell ref="C23:D23"/>
    <mergeCell ref="G23:I23"/>
    <mergeCell ref="B37:C37"/>
    <mergeCell ref="B38:C38"/>
    <mergeCell ref="C41:J41"/>
    <mergeCell ref="C42:J42"/>
    <mergeCell ref="J22:K22"/>
    <mergeCell ref="C27:D27"/>
    <mergeCell ref="G27:I27"/>
    <mergeCell ref="C25:D25"/>
    <mergeCell ref="G25:I25"/>
    <mergeCell ref="C24:D24"/>
    <mergeCell ref="J33:K33"/>
    <mergeCell ref="C26:D26"/>
    <mergeCell ref="G26:I26"/>
    <mergeCell ref="J27:K27"/>
    <mergeCell ref="J28:K28"/>
    <mergeCell ref="C28:D28"/>
    <mergeCell ref="G24:I24"/>
    <mergeCell ref="C22:D22"/>
    <mergeCell ref="G22:I22"/>
    <mergeCell ref="C33:D33"/>
    <mergeCell ref="J31:K31"/>
    <mergeCell ref="G33:I33"/>
    <mergeCell ref="G28:I28"/>
    <mergeCell ref="C29:D29"/>
    <mergeCell ref="G29:I29"/>
    <mergeCell ref="J29:K29"/>
    <mergeCell ref="J30:K30"/>
    <mergeCell ref="C31:D31"/>
    <mergeCell ref="G31:I31"/>
    <mergeCell ref="C32:D32"/>
    <mergeCell ref="G32:I32"/>
    <mergeCell ref="J32:K32"/>
  </mergeCells>
  <phoneticPr fontId="3"/>
  <pageMargins left="0.55118110236220474" right="0.70866141732283472" top="0.43307086614173229" bottom="0.43307086614173229" header="0.31496062992125984" footer="0.31496062992125984"/>
  <pageSetup paperSize="9" scale="68" fitToHeight="4" orientation="landscape" r:id="rId1"/>
  <rowBreaks count="1" manualBreakCount="1">
    <brk id="33"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1819-51BF-4D82-9926-7B214EA575C8}">
  <sheetPr>
    <tabColor theme="3" tint="0.39997558519241921"/>
    <pageSetUpPr fitToPage="1"/>
  </sheetPr>
  <dimension ref="A1:V27"/>
  <sheetViews>
    <sheetView view="pageBreakPreview" zoomScale="80" zoomScaleNormal="85" zoomScaleSheetLayoutView="80" workbookViewId="0"/>
  </sheetViews>
  <sheetFormatPr defaultColWidth="9" defaultRowHeight="14" x14ac:dyDescent="0.2"/>
  <cols>
    <col min="1" max="1" width="12" style="162" customWidth="1"/>
    <col min="2" max="2" width="9" style="162" customWidth="1"/>
    <col min="3" max="5" width="13.90625" style="162" customWidth="1"/>
    <col min="6" max="14" width="13.7265625" style="162" customWidth="1"/>
    <col min="15" max="16" width="10.90625" style="162" customWidth="1"/>
    <col min="17" max="17" width="13.7265625" style="162" customWidth="1"/>
    <col min="18" max="19" width="10.6328125" style="162" customWidth="1"/>
    <col min="20" max="22" width="13.7265625" style="162" customWidth="1"/>
    <col min="23" max="16384" width="9" style="162"/>
  </cols>
  <sheetData>
    <row r="1" spans="1:22" ht="18" customHeight="1" x14ac:dyDescent="0.2">
      <c r="V1" s="226" t="str">
        <f>'AM003_MPS(input)'!K1</f>
        <v>Monitoring Spreadsheet: JCM_CR_AM003_ver01.0</v>
      </c>
    </row>
    <row r="2" spans="1:22" ht="18" customHeight="1" x14ac:dyDescent="0.2">
      <c r="V2" s="226" t="str">
        <f>'AM003_MPS(input)'!K2</f>
        <v>Reference Number: CR002</v>
      </c>
    </row>
    <row r="3" spans="1:22" s="163" customFormat="1" ht="27.65" customHeight="1" x14ac:dyDescent="0.2">
      <c r="A3" s="225"/>
      <c r="B3" s="225"/>
      <c r="C3" s="291" t="s">
        <v>290</v>
      </c>
      <c r="D3" s="291"/>
      <c r="E3" s="291"/>
      <c r="F3" s="291"/>
      <c r="G3" s="291"/>
      <c r="H3" s="291"/>
      <c r="I3" s="291"/>
      <c r="J3" s="291"/>
      <c r="K3" s="291" t="s">
        <v>289</v>
      </c>
      <c r="L3" s="291"/>
      <c r="M3" s="291"/>
      <c r="N3" s="291"/>
      <c r="O3" s="291"/>
      <c r="P3" s="291"/>
      <c r="Q3" s="291"/>
      <c r="R3" s="224"/>
      <c r="S3" s="224"/>
      <c r="T3" s="291" t="s">
        <v>128</v>
      </c>
      <c r="U3" s="291"/>
      <c r="V3" s="291"/>
    </row>
    <row r="4" spans="1:22" ht="16" x14ac:dyDescent="0.2">
      <c r="A4" s="221" t="s">
        <v>50</v>
      </c>
      <c r="B4" s="223" t="s">
        <v>288</v>
      </c>
      <c r="C4" s="222" t="s">
        <v>275</v>
      </c>
      <c r="D4" s="222" t="s">
        <v>271</v>
      </c>
      <c r="E4" s="222" t="s">
        <v>269</v>
      </c>
      <c r="F4" s="220" t="s">
        <v>287</v>
      </c>
      <c r="G4" s="220" t="s">
        <v>286</v>
      </c>
      <c r="H4" s="219" t="s">
        <v>260</v>
      </c>
      <c r="I4" s="217" t="s">
        <v>95</v>
      </c>
      <c r="J4" s="217" t="s">
        <v>93</v>
      </c>
      <c r="K4" s="218" t="s">
        <v>109</v>
      </c>
      <c r="L4" s="218" t="s">
        <v>109</v>
      </c>
      <c r="M4" s="218" t="s">
        <v>109</v>
      </c>
      <c r="N4" s="218" t="s">
        <v>109</v>
      </c>
      <c r="O4" s="218" t="s">
        <v>117</v>
      </c>
      <c r="P4" s="218" t="s">
        <v>118</v>
      </c>
      <c r="Q4" s="218" t="s">
        <v>119</v>
      </c>
      <c r="R4" s="218" t="s">
        <v>36</v>
      </c>
      <c r="S4" s="218" t="s">
        <v>36</v>
      </c>
      <c r="T4" s="220" t="s">
        <v>138</v>
      </c>
      <c r="U4" s="220" t="s">
        <v>139</v>
      </c>
      <c r="V4" s="220" t="s">
        <v>140</v>
      </c>
    </row>
    <row r="5" spans="1:22" ht="156" customHeight="1" x14ac:dyDescent="0.2">
      <c r="A5" s="221" t="s">
        <v>51</v>
      </c>
      <c r="B5" s="217" t="s">
        <v>285</v>
      </c>
      <c r="C5" s="217" t="s">
        <v>274</v>
      </c>
      <c r="D5" s="217" t="s">
        <v>270</v>
      </c>
      <c r="E5" s="217" t="s">
        <v>268</v>
      </c>
      <c r="F5" s="217" t="s">
        <v>284</v>
      </c>
      <c r="G5" s="217" t="s">
        <v>262</v>
      </c>
      <c r="H5" s="217" t="s">
        <v>259</v>
      </c>
      <c r="I5" s="217" t="s">
        <v>175</v>
      </c>
      <c r="J5" s="215" t="s">
        <v>248</v>
      </c>
      <c r="K5" s="217" t="s">
        <v>110</v>
      </c>
      <c r="L5" s="217" t="s">
        <v>112</v>
      </c>
      <c r="M5" s="217" t="s">
        <v>113</v>
      </c>
      <c r="N5" s="217" t="s">
        <v>143</v>
      </c>
      <c r="O5" s="217" t="s">
        <v>46</v>
      </c>
      <c r="P5" s="217" t="s">
        <v>48</v>
      </c>
      <c r="Q5" s="217" t="s">
        <v>230</v>
      </c>
      <c r="R5" s="217" t="s">
        <v>283</v>
      </c>
      <c r="S5" s="217" t="s">
        <v>282</v>
      </c>
      <c r="T5" s="215" t="s">
        <v>281</v>
      </c>
      <c r="U5" s="215" t="s">
        <v>280</v>
      </c>
      <c r="V5" s="215" t="s">
        <v>279</v>
      </c>
    </row>
    <row r="6" spans="1:22" ht="28" x14ac:dyDescent="0.2">
      <c r="A6" s="221" t="s">
        <v>52</v>
      </c>
      <c r="B6" s="217" t="s">
        <v>36</v>
      </c>
      <c r="C6" s="216" t="s">
        <v>272</v>
      </c>
      <c r="D6" s="220" t="s">
        <v>267</v>
      </c>
      <c r="E6" s="220" t="s">
        <v>267</v>
      </c>
      <c r="F6" s="218" t="s">
        <v>22</v>
      </c>
      <c r="G6" s="218" t="s">
        <v>22</v>
      </c>
      <c r="H6" s="218" t="s">
        <v>257</v>
      </c>
      <c r="I6" s="219" t="s">
        <v>22</v>
      </c>
      <c r="J6" s="218" t="s">
        <v>22</v>
      </c>
      <c r="K6" s="217" t="s">
        <v>111</v>
      </c>
      <c r="L6" s="217" t="s">
        <v>111</v>
      </c>
      <c r="M6" s="217" t="s">
        <v>111</v>
      </c>
      <c r="N6" s="217" t="s">
        <v>111</v>
      </c>
      <c r="O6" s="216" t="s">
        <v>47</v>
      </c>
      <c r="P6" s="216" t="s">
        <v>97</v>
      </c>
      <c r="Q6" s="216" t="s">
        <v>121</v>
      </c>
      <c r="R6" s="216" t="s">
        <v>23</v>
      </c>
      <c r="S6" s="216" t="s">
        <v>23</v>
      </c>
      <c r="T6" s="215" t="s">
        <v>148</v>
      </c>
      <c r="U6" s="215" t="s">
        <v>148</v>
      </c>
      <c r="V6" s="215" t="s">
        <v>148</v>
      </c>
    </row>
    <row r="7" spans="1:22" x14ac:dyDescent="0.2">
      <c r="A7" s="292" t="s">
        <v>54</v>
      </c>
      <c r="B7" s="115">
        <v>1</v>
      </c>
      <c r="C7" s="214">
        <v>37621.5</v>
      </c>
      <c r="D7" s="214">
        <v>53.67</v>
      </c>
      <c r="E7" s="214">
        <v>21.3</v>
      </c>
      <c r="F7" s="212">
        <v>304.5</v>
      </c>
      <c r="G7" s="212">
        <v>17.5</v>
      </c>
      <c r="H7" s="212">
        <v>94.3</v>
      </c>
      <c r="I7" s="211">
        <f>'AM003_MPS(input)'!$E$14</f>
        <v>2791.5</v>
      </c>
      <c r="J7" s="210">
        <f>'AM003_MPS(input)'!$E$17</f>
        <v>0</v>
      </c>
      <c r="K7" s="209">
        <f>'AM003_MPS(input)'!$E$22</f>
        <v>5.57E-2</v>
      </c>
      <c r="L7" s="208">
        <f>'AM003_MPS(input)'!$E$23</f>
        <v>0</v>
      </c>
      <c r="M7" s="208">
        <f>'AM003_MPS(input)'!$E$24</f>
        <v>0</v>
      </c>
      <c r="N7" s="207">
        <f>'AM003_MPS(input)'!$E$25</f>
        <v>0</v>
      </c>
      <c r="O7" s="206">
        <f>'AM003_MPS(input)'!$E$31</f>
        <v>0</v>
      </c>
      <c r="P7" s="205">
        <f>'AM003_MPS(input)'!$E$29</f>
        <v>52.2</v>
      </c>
      <c r="Q7" s="205">
        <f>'AM003_MPS(input)'!$E$30</f>
        <v>6.1600000000000002E-2</v>
      </c>
      <c r="R7" s="204">
        <f>$I$7/($I$7+'AM003_MPS(input)'!$E$15*'AM003_MPS(input)'!$E$34/1000+$J$7)</f>
        <v>1</v>
      </c>
      <c r="S7" s="204">
        <f t="shared" ref="S7:S26" si="0">1-R7</f>
        <v>0</v>
      </c>
      <c r="T7" s="203">
        <f>(C7*(D7-E7)*'AM003_MPS(input)'!$E$27*'AM003_MPS(input)'!$E$28/1000)/'AM003_MPS(input)'!$E$26*'AM003_MPS(input)'!$E$30</f>
        <v>340.7196511871432</v>
      </c>
      <c r="U7" s="203">
        <f>IF(ISERROR((F7+G7)*R7*K7+(F7+G7)*S7*IFERROR(SMALL(L7:N7,COUNTIF(L7:N7,0)+1),0)+H7*'AM003_MPS(input)'!$E$30*'AM003_MPS(input)'!$E$29),"0.00",((F7+G7)*R7*K7+(F7+G7)*S7*IFERROR(SMALL(L7:N7,COUNTIF(L7:N7,0)+1),0)+H7*'AM003_MPS(input)'!$E$30*'AM003_MPS(input)'!$E$29))</f>
        <v>321.15893600000004</v>
      </c>
      <c r="V7" s="202">
        <f t="shared" ref="V7:V26" si="1">T7-U7</f>
        <v>19.56071518714316</v>
      </c>
    </row>
    <row r="8" spans="1:22" x14ac:dyDescent="0.2">
      <c r="A8" s="292"/>
      <c r="B8" s="115">
        <v>2</v>
      </c>
      <c r="C8" s="213"/>
      <c r="D8" s="213"/>
      <c r="E8" s="213"/>
      <c r="F8" s="212"/>
      <c r="G8" s="212"/>
      <c r="H8" s="212"/>
      <c r="I8" s="211">
        <f>'AM003_MPS(input)'!$E$14</f>
        <v>2791.5</v>
      </c>
      <c r="J8" s="210">
        <f>'AM003_MPS(input)'!$E$17</f>
        <v>0</v>
      </c>
      <c r="K8" s="209">
        <f>'AM003_MPS(input)'!$E$22</f>
        <v>5.57E-2</v>
      </c>
      <c r="L8" s="208">
        <f>'AM003_MPS(input)'!$E$23</f>
        <v>0</v>
      </c>
      <c r="M8" s="208">
        <f>'AM003_MPS(input)'!$E$24</f>
        <v>0</v>
      </c>
      <c r="N8" s="207">
        <f>'AM003_MPS(input)'!$E$25</f>
        <v>0</v>
      </c>
      <c r="O8" s="206">
        <f>'AM003_MPS(input)'!$E$31</f>
        <v>0</v>
      </c>
      <c r="P8" s="205">
        <f>'AM003_MPS(input)'!$E$29</f>
        <v>52.2</v>
      </c>
      <c r="Q8" s="205">
        <f>'AM003_MPS(input)'!$E$30</f>
        <v>6.1600000000000002E-2</v>
      </c>
      <c r="R8" s="204">
        <f>$I$7/($I$7+'AM003_MPS(input)'!$E$15*'AM003_MPS(input)'!$E$34/1000+$J$7)</f>
        <v>1</v>
      </c>
      <c r="S8" s="204">
        <f t="shared" si="0"/>
        <v>0</v>
      </c>
      <c r="T8" s="203">
        <f>(C8*(D8-E8)*'AM003_MPS(input)'!$E$27*'AM003_MPS(input)'!$E$28/1000)/'AM003_MPS(input)'!$E$26*'AM003_MPS(input)'!$E$30</f>
        <v>0</v>
      </c>
      <c r="U8" s="203">
        <f>IF(ISERROR((F8+G8)*R8*K8+(F8+G8)*S8*IFERROR(SMALL(L8:N8,COUNTIF(L8:N8,0)+1),0)+H8*'AM003_MPS(input)'!$E$30*'AM003_MPS(input)'!$E$29),"0.00",((F8+G8)*R8*K8+(F8+G8)*S8*IFERROR(SMALL(L8:N8,COUNTIF(L8:N8,0)+1),0)+H8*'AM003_MPS(input)'!$E$30*'AM003_MPS(input)'!$E$29))</f>
        <v>0</v>
      </c>
      <c r="V8" s="202">
        <f t="shared" si="1"/>
        <v>0</v>
      </c>
    </row>
    <row r="9" spans="1:22" x14ac:dyDescent="0.2">
      <c r="A9" s="292"/>
      <c r="B9" s="115">
        <v>3</v>
      </c>
      <c r="C9" s="213"/>
      <c r="D9" s="213"/>
      <c r="E9" s="213"/>
      <c r="F9" s="212"/>
      <c r="G9" s="212"/>
      <c r="H9" s="212"/>
      <c r="I9" s="211">
        <f>'AM003_MPS(input)'!$E$14</f>
        <v>2791.5</v>
      </c>
      <c r="J9" s="210">
        <f>'AM003_MPS(input)'!$E$17</f>
        <v>0</v>
      </c>
      <c r="K9" s="209">
        <f>'AM003_MPS(input)'!$E$22</f>
        <v>5.57E-2</v>
      </c>
      <c r="L9" s="208">
        <f>'AM003_MPS(input)'!$E$23</f>
        <v>0</v>
      </c>
      <c r="M9" s="208">
        <f>'AM003_MPS(input)'!$E$24</f>
        <v>0</v>
      </c>
      <c r="N9" s="207">
        <f>'AM003_MPS(input)'!$E$25</f>
        <v>0</v>
      </c>
      <c r="O9" s="206">
        <f>'AM003_MPS(input)'!$E$31</f>
        <v>0</v>
      </c>
      <c r="P9" s="205">
        <f>'AM003_MPS(input)'!$E$29</f>
        <v>52.2</v>
      </c>
      <c r="Q9" s="205">
        <f>'AM003_MPS(input)'!$E$30</f>
        <v>6.1600000000000002E-2</v>
      </c>
      <c r="R9" s="204">
        <f>$I$7/($I$7+'AM003_MPS(input)'!$E$15*'AM003_MPS(input)'!$E$34/1000+$J$7)</f>
        <v>1</v>
      </c>
      <c r="S9" s="204">
        <f t="shared" si="0"/>
        <v>0</v>
      </c>
      <c r="T9" s="203">
        <f>(C9*(D9-E9)*'AM003_MPS(input)'!$E$27*'AM003_MPS(input)'!$E$28/1000)/'AM003_MPS(input)'!$E$26*'AM003_MPS(input)'!$E$30</f>
        <v>0</v>
      </c>
      <c r="U9" s="203">
        <f>IF(ISERROR((F9+G9)*R9*K9+(F9+G9)*S9*IFERROR(SMALL(L9:N9,COUNTIF(L9:N9,0)+1),0)+H9*'AM003_MPS(input)'!$E$30*'AM003_MPS(input)'!$E$29),"0.00",((F9+G9)*R9*K9+(F9+G9)*S9*IFERROR(SMALL(L9:N9,COUNTIF(L9:N9,0)+1),0)+H9*'AM003_MPS(input)'!$E$30*'AM003_MPS(input)'!$E$29))</f>
        <v>0</v>
      </c>
      <c r="V9" s="202">
        <f t="shared" si="1"/>
        <v>0</v>
      </c>
    </row>
    <row r="10" spans="1:22" x14ac:dyDescent="0.2">
      <c r="A10" s="292"/>
      <c r="B10" s="115">
        <v>4</v>
      </c>
      <c r="C10" s="213"/>
      <c r="D10" s="213"/>
      <c r="E10" s="213"/>
      <c r="F10" s="212"/>
      <c r="G10" s="212"/>
      <c r="H10" s="212"/>
      <c r="I10" s="211">
        <f>'AM003_MPS(input)'!$E$14</f>
        <v>2791.5</v>
      </c>
      <c r="J10" s="210">
        <f>'AM003_MPS(input)'!$E$17</f>
        <v>0</v>
      </c>
      <c r="K10" s="209">
        <f>'AM003_MPS(input)'!$E$22</f>
        <v>5.57E-2</v>
      </c>
      <c r="L10" s="208">
        <f>'AM003_MPS(input)'!$E$23</f>
        <v>0</v>
      </c>
      <c r="M10" s="208">
        <f>'AM003_MPS(input)'!$E$24</f>
        <v>0</v>
      </c>
      <c r="N10" s="207">
        <f>'AM003_MPS(input)'!$E$25</f>
        <v>0</v>
      </c>
      <c r="O10" s="206">
        <f>'AM003_MPS(input)'!$E$31</f>
        <v>0</v>
      </c>
      <c r="P10" s="205">
        <f>'AM003_MPS(input)'!$E$29</f>
        <v>52.2</v>
      </c>
      <c r="Q10" s="205">
        <f>'AM003_MPS(input)'!$E$30</f>
        <v>6.1600000000000002E-2</v>
      </c>
      <c r="R10" s="204">
        <f>$I$7/($I$7+'AM003_MPS(input)'!$E$15*'AM003_MPS(input)'!$E$34/1000+$J$7)</f>
        <v>1</v>
      </c>
      <c r="S10" s="204">
        <f t="shared" si="0"/>
        <v>0</v>
      </c>
      <c r="T10" s="203">
        <f>(C10*(D10-E10)*'AM003_MPS(input)'!$E$27*'AM003_MPS(input)'!$E$28/1000)/'AM003_MPS(input)'!$E$26*'AM003_MPS(input)'!$E$30</f>
        <v>0</v>
      </c>
      <c r="U10" s="203">
        <f>IF(ISERROR((F10+G10)*R10*K10+(F10+G10)*S10*IFERROR(SMALL(L10:N10,COUNTIF(L10:N10,0)+1),0)+H10*'AM003_MPS(input)'!$E$30*'AM003_MPS(input)'!$E$29),"0.00",((F10+G10)*R10*K10+(F10+G10)*S10*IFERROR(SMALL(L10:N10,COUNTIF(L10:N10,0)+1),0)+H10*'AM003_MPS(input)'!$E$30*'AM003_MPS(input)'!$E$29))</f>
        <v>0</v>
      </c>
      <c r="V10" s="202">
        <f t="shared" si="1"/>
        <v>0</v>
      </c>
    </row>
    <row r="11" spans="1:22" x14ac:dyDescent="0.2">
      <c r="A11" s="292"/>
      <c r="B11" s="115">
        <v>5</v>
      </c>
      <c r="C11" s="213"/>
      <c r="D11" s="213"/>
      <c r="E11" s="213"/>
      <c r="F11" s="212"/>
      <c r="G11" s="212"/>
      <c r="H11" s="212"/>
      <c r="I11" s="211">
        <f>'AM003_MPS(input)'!$E$14</f>
        <v>2791.5</v>
      </c>
      <c r="J11" s="210">
        <f>'AM003_MPS(input)'!$E$17</f>
        <v>0</v>
      </c>
      <c r="K11" s="209">
        <f>'AM003_MPS(input)'!$E$22</f>
        <v>5.57E-2</v>
      </c>
      <c r="L11" s="208">
        <f>'AM003_MPS(input)'!$E$23</f>
        <v>0</v>
      </c>
      <c r="M11" s="208">
        <f>'AM003_MPS(input)'!$E$24</f>
        <v>0</v>
      </c>
      <c r="N11" s="207">
        <f>'AM003_MPS(input)'!$E$25</f>
        <v>0</v>
      </c>
      <c r="O11" s="206">
        <f>'AM003_MPS(input)'!$E$31</f>
        <v>0</v>
      </c>
      <c r="P11" s="205">
        <f>'AM003_MPS(input)'!$E$29</f>
        <v>52.2</v>
      </c>
      <c r="Q11" s="205">
        <f>'AM003_MPS(input)'!$E$30</f>
        <v>6.1600000000000002E-2</v>
      </c>
      <c r="R11" s="204">
        <f>$I$7/($I$7+'AM003_MPS(input)'!$E$15*'AM003_MPS(input)'!$E$34/1000+$J$7)</f>
        <v>1</v>
      </c>
      <c r="S11" s="204">
        <f t="shared" si="0"/>
        <v>0</v>
      </c>
      <c r="T11" s="203">
        <f>(C11*(D11-E11)*'AM003_MPS(input)'!$E$27*'AM003_MPS(input)'!$E$28/1000)/'AM003_MPS(input)'!$E$26*'AM003_MPS(input)'!$E$30</f>
        <v>0</v>
      </c>
      <c r="U11" s="203">
        <f>IF(ISERROR((F11+G11)*R11*K11+(F11+G11)*S11*IFERROR(SMALL(L11:N11,COUNTIF(L11:N11,0)+1),0)+H11*'AM003_MPS(input)'!$E$30*'AM003_MPS(input)'!$E$29),"0.00",((F11+G11)*R11*K11+(F11+G11)*S11*IFERROR(SMALL(L11:N11,COUNTIF(L11:N11,0)+1),0)+H11*'AM003_MPS(input)'!$E$30*'AM003_MPS(input)'!$E$29))</f>
        <v>0</v>
      </c>
      <c r="V11" s="202">
        <f t="shared" si="1"/>
        <v>0</v>
      </c>
    </row>
    <row r="12" spans="1:22" x14ac:dyDescent="0.2">
      <c r="A12" s="292"/>
      <c r="B12" s="115">
        <v>6</v>
      </c>
      <c r="C12" s="213"/>
      <c r="D12" s="213"/>
      <c r="E12" s="213"/>
      <c r="F12" s="212"/>
      <c r="G12" s="212"/>
      <c r="H12" s="212"/>
      <c r="I12" s="211">
        <f>'AM003_MPS(input)'!$E$14</f>
        <v>2791.5</v>
      </c>
      <c r="J12" s="210">
        <f>'AM003_MPS(input)'!$E$17</f>
        <v>0</v>
      </c>
      <c r="K12" s="209">
        <f>'AM003_MPS(input)'!$E$22</f>
        <v>5.57E-2</v>
      </c>
      <c r="L12" s="208">
        <f>'AM003_MPS(input)'!$E$23</f>
        <v>0</v>
      </c>
      <c r="M12" s="208">
        <f>'AM003_MPS(input)'!$E$24</f>
        <v>0</v>
      </c>
      <c r="N12" s="207">
        <f>'AM003_MPS(input)'!$E$25</f>
        <v>0</v>
      </c>
      <c r="O12" s="206">
        <f>'AM003_MPS(input)'!$E$31</f>
        <v>0</v>
      </c>
      <c r="P12" s="205">
        <f>'AM003_MPS(input)'!$E$29</f>
        <v>52.2</v>
      </c>
      <c r="Q12" s="205">
        <f>'AM003_MPS(input)'!$E$30</f>
        <v>6.1600000000000002E-2</v>
      </c>
      <c r="R12" s="204">
        <f>$I$7/($I$7+'AM003_MPS(input)'!$E$15*'AM003_MPS(input)'!$E$34/1000+$J$7)</f>
        <v>1</v>
      </c>
      <c r="S12" s="204">
        <f t="shared" si="0"/>
        <v>0</v>
      </c>
      <c r="T12" s="203">
        <f>(C12*(D12-E12)*'AM003_MPS(input)'!$E$27*'AM003_MPS(input)'!$E$28/1000)/'AM003_MPS(input)'!$E$26*'AM003_MPS(input)'!$E$30</f>
        <v>0</v>
      </c>
      <c r="U12" s="203">
        <f>IF(ISERROR((F12+G12)*R12*K12+(F12+G12)*S12*IFERROR(SMALL(L12:N12,COUNTIF(L12:N12,0)+1),0)+H12*'AM003_MPS(input)'!$E$30*'AM003_MPS(input)'!$E$29),"0.00",((F12+G12)*R12*K12+(F12+G12)*S12*IFERROR(SMALL(L12:N12,COUNTIF(L12:N12,0)+1),0)+H12*'AM003_MPS(input)'!$E$30*'AM003_MPS(input)'!$E$29))</f>
        <v>0</v>
      </c>
      <c r="V12" s="202">
        <f t="shared" si="1"/>
        <v>0</v>
      </c>
    </row>
    <row r="13" spans="1:22" x14ac:dyDescent="0.2">
      <c r="A13" s="292"/>
      <c r="B13" s="115">
        <v>7</v>
      </c>
      <c r="C13" s="213"/>
      <c r="D13" s="213"/>
      <c r="E13" s="213"/>
      <c r="F13" s="212"/>
      <c r="G13" s="212"/>
      <c r="H13" s="212"/>
      <c r="I13" s="211">
        <f>'AM003_MPS(input)'!$E$14</f>
        <v>2791.5</v>
      </c>
      <c r="J13" s="210">
        <f>'AM003_MPS(input)'!$E$17</f>
        <v>0</v>
      </c>
      <c r="K13" s="209">
        <f>'AM003_MPS(input)'!$E$22</f>
        <v>5.57E-2</v>
      </c>
      <c r="L13" s="208">
        <f>'AM003_MPS(input)'!$E$23</f>
        <v>0</v>
      </c>
      <c r="M13" s="208">
        <f>'AM003_MPS(input)'!$E$24</f>
        <v>0</v>
      </c>
      <c r="N13" s="207">
        <f>'AM003_MPS(input)'!$E$25</f>
        <v>0</v>
      </c>
      <c r="O13" s="206">
        <f>'AM003_MPS(input)'!$E$31</f>
        <v>0</v>
      </c>
      <c r="P13" s="205">
        <f>'AM003_MPS(input)'!$E$29</f>
        <v>52.2</v>
      </c>
      <c r="Q13" s="205">
        <f>'AM003_MPS(input)'!$E$30</f>
        <v>6.1600000000000002E-2</v>
      </c>
      <c r="R13" s="204">
        <f>$I$7/($I$7+'AM003_MPS(input)'!$E$15*'AM003_MPS(input)'!$E$34/1000+$J$7)</f>
        <v>1</v>
      </c>
      <c r="S13" s="204">
        <f t="shared" si="0"/>
        <v>0</v>
      </c>
      <c r="T13" s="203">
        <f>(C13*(D13-E13)*'AM003_MPS(input)'!$E$27*'AM003_MPS(input)'!$E$28/1000)/'AM003_MPS(input)'!$E$26*'AM003_MPS(input)'!$E$30</f>
        <v>0</v>
      </c>
      <c r="U13" s="203">
        <f>IF(ISERROR((F13+G13)*R13*K13+(F13+G13)*S13*IFERROR(SMALL(L13:N13,COUNTIF(L13:N13,0)+1),0)+H13*'AM003_MPS(input)'!$E$30*'AM003_MPS(input)'!$E$29),"0.00",((F13+G13)*R13*K13+(F13+G13)*S13*IFERROR(SMALL(L13:N13,COUNTIF(L13:N13,0)+1),0)+H13*'AM003_MPS(input)'!$E$30*'AM003_MPS(input)'!$E$29))</f>
        <v>0</v>
      </c>
      <c r="V13" s="202">
        <f t="shared" si="1"/>
        <v>0</v>
      </c>
    </row>
    <row r="14" spans="1:22" x14ac:dyDescent="0.2">
      <c r="A14" s="292"/>
      <c r="B14" s="115">
        <v>8</v>
      </c>
      <c r="C14" s="213"/>
      <c r="D14" s="213"/>
      <c r="E14" s="213"/>
      <c r="F14" s="212"/>
      <c r="G14" s="212"/>
      <c r="H14" s="212"/>
      <c r="I14" s="211">
        <f>'AM003_MPS(input)'!$E$14</f>
        <v>2791.5</v>
      </c>
      <c r="J14" s="210">
        <f>'AM003_MPS(input)'!$E$17</f>
        <v>0</v>
      </c>
      <c r="K14" s="209">
        <f>'AM003_MPS(input)'!$E$22</f>
        <v>5.57E-2</v>
      </c>
      <c r="L14" s="208">
        <f>'AM003_MPS(input)'!$E$23</f>
        <v>0</v>
      </c>
      <c r="M14" s="208">
        <f>'AM003_MPS(input)'!$E$24</f>
        <v>0</v>
      </c>
      <c r="N14" s="207">
        <f>'AM003_MPS(input)'!$E$25</f>
        <v>0</v>
      </c>
      <c r="O14" s="206">
        <f>'AM003_MPS(input)'!$E$31</f>
        <v>0</v>
      </c>
      <c r="P14" s="205">
        <f>'AM003_MPS(input)'!$E$29</f>
        <v>52.2</v>
      </c>
      <c r="Q14" s="205">
        <f>'AM003_MPS(input)'!$E$30</f>
        <v>6.1600000000000002E-2</v>
      </c>
      <c r="R14" s="204">
        <f>$I$7/($I$7+'AM003_MPS(input)'!$E$15*'AM003_MPS(input)'!$E$34/1000+$J$7)</f>
        <v>1</v>
      </c>
      <c r="S14" s="204">
        <f t="shared" si="0"/>
        <v>0</v>
      </c>
      <c r="T14" s="203">
        <f>(C14*(D14-E14)*'AM003_MPS(input)'!$E$27*'AM003_MPS(input)'!$E$28/1000)/'AM003_MPS(input)'!$E$26*'AM003_MPS(input)'!$E$30</f>
        <v>0</v>
      </c>
      <c r="U14" s="203">
        <f>IF(ISERROR((F14+G14)*R14*K14+(F14+G14)*S14*IFERROR(SMALL(L14:N14,COUNTIF(L14:N14,0)+1),0)+H14*'AM003_MPS(input)'!$E$30*'AM003_MPS(input)'!$E$29),"0.00",((F14+G14)*R14*K14+(F14+G14)*S14*IFERROR(SMALL(L14:N14,COUNTIF(L14:N14,0)+1),0)+H14*'AM003_MPS(input)'!$E$30*'AM003_MPS(input)'!$E$29))</f>
        <v>0</v>
      </c>
      <c r="V14" s="202">
        <f t="shared" si="1"/>
        <v>0</v>
      </c>
    </row>
    <row r="15" spans="1:22" x14ac:dyDescent="0.2">
      <c r="A15" s="292"/>
      <c r="B15" s="115">
        <v>9</v>
      </c>
      <c r="C15" s="213"/>
      <c r="D15" s="213"/>
      <c r="E15" s="213"/>
      <c r="F15" s="212"/>
      <c r="G15" s="212"/>
      <c r="H15" s="212"/>
      <c r="I15" s="211">
        <f>'AM003_MPS(input)'!$E$14</f>
        <v>2791.5</v>
      </c>
      <c r="J15" s="210">
        <f>'AM003_MPS(input)'!$E$17</f>
        <v>0</v>
      </c>
      <c r="K15" s="209">
        <f>'AM003_MPS(input)'!$E$22</f>
        <v>5.57E-2</v>
      </c>
      <c r="L15" s="208">
        <f>'AM003_MPS(input)'!$E$23</f>
        <v>0</v>
      </c>
      <c r="M15" s="208">
        <f>'AM003_MPS(input)'!$E$24</f>
        <v>0</v>
      </c>
      <c r="N15" s="207">
        <f>'AM003_MPS(input)'!$E$25</f>
        <v>0</v>
      </c>
      <c r="O15" s="206">
        <f>'AM003_MPS(input)'!$E$31</f>
        <v>0</v>
      </c>
      <c r="P15" s="205">
        <f>'AM003_MPS(input)'!$E$29</f>
        <v>52.2</v>
      </c>
      <c r="Q15" s="205">
        <f>'AM003_MPS(input)'!$E$30</f>
        <v>6.1600000000000002E-2</v>
      </c>
      <c r="R15" s="204">
        <f>$I$7/($I$7+'AM003_MPS(input)'!$E$15*'AM003_MPS(input)'!$E$34/1000+$J$7)</f>
        <v>1</v>
      </c>
      <c r="S15" s="204">
        <f t="shared" si="0"/>
        <v>0</v>
      </c>
      <c r="T15" s="203">
        <f>(C15*(D15-E15)*'AM003_MPS(input)'!$E$27*'AM003_MPS(input)'!$E$28/1000)/'AM003_MPS(input)'!$E$26*'AM003_MPS(input)'!$E$30</f>
        <v>0</v>
      </c>
      <c r="U15" s="203">
        <f>IF(ISERROR((F15+G15)*R15*K15+(F15+G15)*S15*IFERROR(SMALL(L15:N15,COUNTIF(L15:N15,0)+1),0)+H15*'AM003_MPS(input)'!$E$30*'AM003_MPS(input)'!$E$29),"0.00",((F15+G15)*R15*K15+(F15+G15)*S15*IFERROR(SMALL(L15:N15,COUNTIF(L15:N15,0)+1),0)+H15*'AM003_MPS(input)'!$E$30*'AM003_MPS(input)'!$E$29))</f>
        <v>0</v>
      </c>
      <c r="V15" s="202">
        <f t="shared" si="1"/>
        <v>0</v>
      </c>
    </row>
    <row r="16" spans="1:22" x14ac:dyDescent="0.2">
      <c r="A16" s="292"/>
      <c r="B16" s="115">
        <v>10</v>
      </c>
      <c r="C16" s="213"/>
      <c r="D16" s="213"/>
      <c r="E16" s="213"/>
      <c r="F16" s="212"/>
      <c r="G16" s="212"/>
      <c r="H16" s="212"/>
      <c r="I16" s="211">
        <f>'AM003_MPS(input)'!$E$14</f>
        <v>2791.5</v>
      </c>
      <c r="J16" s="210">
        <f>'AM003_MPS(input)'!$E$17</f>
        <v>0</v>
      </c>
      <c r="K16" s="209">
        <f>'AM003_MPS(input)'!$E$22</f>
        <v>5.57E-2</v>
      </c>
      <c r="L16" s="208">
        <f>'AM003_MPS(input)'!$E$23</f>
        <v>0</v>
      </c>
      <c r="M16" s="208">
        <f>'AM003_MPS(input)'!$E$24</f>
        <v>0</v>
      </c>
      <c r="N16" s="207">
        <f>'AM003_MPS(input)'!$E$25</f>
        <v>0</v>
      </c>
      <c r="O16" s="206">
        <f>'AM003_MPS(input)'!$E$31</f>
        <v>0</v>
      </c>
      <c r="P16" s="205">
        <f>'AM003_MPS(input)'!$E$29</f>
        <v>52.2</v>
      </c>
      <c r="Q16" s="205">
        <f>'AM003_MPS(input)'!$E$30</f>
        <v>6.1600000000000002E-2</v>
      </c>
      <c r="R16" s="204">
        <f>$I$7/($I$7+'AM003_MPS(input)'!$E$15*'AM003_MPS(input)'!$E$34/1000+$J$7)</f>
        <v>1</v>
      </c>
      <c r="S16" s="204">
        <f t="shared" si="0"/>
        <v>0</v>
      </c>
      <c r="T16" s="203">
        <f>(C16*(D16-E16)*'AM003_MPS(input)'!$E$27*'AM003_MPS(input)'!$E$28/1000)/'AM003_MPS(input)'!$E$26*'AM003_MPS(input)'!$E$30</f>
        <v>0</v>
      </c>
      <c r="U16" s="203">
        <f>IF(ISERROR((F16+G16)*R16*K16+(F16+G16)*S16*IFERROR(SMALL(L16:N16,COUNTIF(L16:N16,0)+1),0)+H16*'AM003_MPS(input)'!$E$30*'AM003_MPS(input)'!$E$29),"0.00",((F16+G16)*R16*K16+(F16+G16)*S16*IFERROR(SMALL(L16:N16,COUNTIF(L16:N16,0)+1),0)+H16*'AM003_MPS(input)'!$E$30*'AM003_MPS(input)'!$E$29))</f>
        <v>0</v>
      </c>
      <c r="V16" s="202">
        <f t="shared" si="1"/>
        <v>0</v>
      </c>
    </row>
    <row r="17" spans="1:22" x14ac:dyDescent="0.2">
      <c r="A17" s="292"/>
      <c r="B17" s="115">
        <v>11</v>
      </c>
      <c r="C17" s="213"/>
      <c r="D17" s="213"/>
      <c r="E17" s="213"/>
      <c r="F17" s="212"/>
      <c r="G17" s="212"/>
      <c r="H17" s="212"/>
      <c r="I17" s="211">
        <f>'AM003_MPS(input)'!$E$14</f>
        <v>2791.5</v>
      </c>
      <c r="J17" s="210">
        <f>'AM003_MPS(input)'!$E$17</f>
        <v>0</v>
      </c>
      <c r="K17" s="209">
        <f>'AM003_MPS(input)'!$E$22</f>
        <v>5.57E-2</v>
      </c>
      <c r="L17" s="208">
        <f>'AM003_MPS(input)'!$E$23</f>
        <v>0</v>
      </c>
      <c r="M17" s="208">
        <f>'AM003_MPS(input)'!$E$24</f>
        <v>0</v>
      </c>
      <c r="N17" s="207">
        <f>'AM003_MPS(input)'!$E$25</f>
        <v>0</v>
      </c>
      <c r="O17" s="206">
        <f>'AM003_MPS(input)'!$E$31</f>
        <v>0</v>
      </c>
      <c r="P17" s="205">
        <f>'AM003_MPS(input)'!$E$29</f>
        <v>52.2</v>
      </c>
      <c r="Q17" s="205">
        <f>'AM003_MPS(input)'!$E$30</f>
        <v>6.1600000000000002E-2</v>
      </c>
      <c r="R17" s="204">
        <f>$I$7/($I$7+'AM003_MPS(input)'!$E$15*'AM003_MPS(input)'!$E$34/1000+$J$7)</f>
        <v>1</v>
      </c>
      <c r="S17" s="204">
        <f t="shared" si="0"/>
        <v>0</v>
      </c>
      <c r="T17" s="203">
        <f>(C17*(D17-E17)*'AM003_MPS(input)'!$E$27*'AM003_MPS(input)'!$E$28/1000)/'AM003_MPS(input)'!$E$26*'AM003_MPS(input)'!$E$30</f>
        <v>0</v>
      </c>
      <c r="U17" s="203">
        <f>IF(ISERROR((F17+G17)*R17*K17+(F17+G17)*S17*IFERROR(SMALL(L17:N17,COUNTIF(L17:N17,0)+1),0)+H17*'AM003_MPS(input)'!$E$30*'AM003_MPS(input)'!$E$29),"0.00",((F17+G17)*R17*K17+(F17+G17)*S17*IFERROR(SMALL(L17:N17,COUNTIF(L17:N17,0)+1),0)+H17*'AM003_MPS(input)'!$E$30*'AM003_MPS(input)'!$E$29))</f>
        <v>0</v>
      </c>
      <c r="V17" s="202">
        <f t="shared" si="1"/>
        <v>0</v>
      </c>
    </row>
    <row r="18" spans="1:22" x14ac:dyDescent="0.2">
      <c r="A18" s="292"/>
      <c r="B18" s="115">
        <v>12</v>
      </c>
      <c r="C18" s="213"/>
      <c r="D18" s="213"/>
      <c r="E18" s="213"/>
      <c r="F18" s="212"/>
      <c r="G18" s="212"/>
      <c r="H18" s="212"/>
      <c r="I18" s="211">
        <f>'AM003_MPS(input)'!$E$14</f>
        <v>2791.5</v>
      </c>
      <c r="J18" s="210">
        <f>'AM003_MPS(input)'!$E$17</f>
        <v>0</v>
      </c>
      <c r="K18" s="209">
        <f>'AM003_MPS(input)'!$E$22</f>
        <v>5.57E-2</v>
      </c>
      <c r="L18" s="208">
        <f>'AM003_MPS(input)'!$E$23</f>
        <v>0</v>
      </c>
      <c r="M18" s="208">
        <f>'AM003_MPS(input)'!$E$24</f>
        <v>0</v>
      </c>
      <c r="N18" s="207">
        <f>'AM003_MPS(input)'!$E$25</f>
        <v>0</v>
      </c>
      <c r="O18" s="206">
        <f>'AM003_MPS(input)'!$E$31</f>
        <v>0</v>
      </c>
      <c r="P18" s="205">
        <f>'AM003_MPS(input)'!$E$29</f>
        <v>52.2</v>
      </c>
      <c r="Q18" s="205">
        <f>'AM003_MPS(input)'!$E$30</f>
        <v>6.1600000000000002E-2</v>
      </c>
      <c r="R18" s="204">
        <f>$I$7/($I$7+'AM003_MPS(input)'!$E$15*'AM003_MPS(input)'!$E$34/1000+$J$7)</f>
        <v>1</v>
      </c>
      <c r="S18" s="204">
        <f t="shared" si="0"/>
        <v>0</v>
      </c>
      <c r="T18" s="203">
        <f>(C18*(D18-E18)*'AM003_MPS(input)'!$E$27*'AM003_MPS(input)'!$E$28/1000)/'AM003_MPS(input)'!$E$26*'AM003_MPS(input)'!$E$30</f>
        <v>0</v>
      </c>
      <c r="U18" s="203">
        <f>IF(ISERROR((F18+G18)*R18*K18+(F18+G18)*S18*IFERROR(SMALL(L18:N18,COUNTIF(L18:N18,0)+1),0)+H18*'AM003_MPS(input)'!$E$30*'AM003_MPS(input)'!$E$29),"0.00",((F18+G18)*R18*K18+(F18+G18)*S18*IFERROR(SMALL(L18:N18,COUNTIF(L18:N18,0)+1),0)+H18*'AM003_MPS(input)'!$E$30*'AM003_MPS(input)'!$E$29))</f>
        <v>0</v>
      </c>
      <c r="V18" s="202">
        <f t="shared" si="1"/>
        <v>0</v>
      </c>
    </row>
    <row r="19" spans="1:22" x14ac:dyDescent="0.2">
      <c r="A19" s="292"/>
      <c r="B19" s="115">
        <v>13</v>
      </c>
      <c r="C19" s="213"/>
      <c r="D19" s="213"/>
      <c r="E19" s="213"/>
      <c r="F19" s="212"/>
      <c r="G19" s="212"/>
      <c r="H19" s="212"/>
      <c r="I19" s="211">
        <f>'AM003_MPS(input)'!$E$14</f>
        <v>2791.5</v>
      </c>
      <c r="J19" s="210">
        <f>'AM003_MPS(input)'!$E$17</f>
        <v>0</v>
      </c>
      <c r="K19" s="209">
        <f>'AM003_MPS(input)'!$E$22</f>
        <v>5.57E-2</v>
      </c>
      <c r="L19" s="208">
        <f>'AM003_MPS(input)'!$E$23</f>
        <v>0</v>
      </c>
      <c r="M19" s="208">
        <f>'AM003_MPS(input)'!$E$24</f>
        <v>0</v>
      </c>
      <c r="N19" s="207">
        <f>'AM003_MPS(input)'!$E$25</f>
        <v>0</v>
      </c>
      <c r="O19" s="206">
        <f>'AM003_MPS(input)'!$E$31</f>
        <v>0</v>
      </c>
      <c r="P19" s="205">
        <f>'AM003_MPS(input)'!$E$29</f>
        <v>52.2</v>
      </c>
      <c r="Q19" s="205">
        <f>'AM003_MPS(input)'!$E$30</f>
        <v>6.1600000000000002E-2</v>
      </c>
      <c r="R19" s="204">
        <f>$I$7/($I$7+'AM003_MPS(input)'!$E$15*'AM003_MPS(input)'!$E$34/1000+$J$7)</f>
        <v>1</v>
      </c>
      <c r="S19" s="204">
        <f t="shared" si="0"/>
        <v>0</v>
      </c>
      <c r="T19" s="203">
        <f>(C19*(D19-E19)*'AM003_MPS(input)'!$E$27*'AM003_MPS(input)'!$E$28/1000)/'AM003_MPS(input)'!$E$26*'AM003_MPS(input)'!$E$30</f>
        <v>0</v>
      </c>
      <c r="U19" s="203">
        <f>IF(ISERROR((F19+G19)*R19*K19+(F19+G19)*S19*IFERROR(SMALL(L19:N19,COUNTIF(L19:N19,0)+1),0)+H19*'AM003_MPS(input)'!$E$30*'AM003_MPS(input)'!$E$29),"0.00",((F19+G19)*R19*K19+(F19+G19)*S19*IFERROR(SMALL(L19:N19,COUNTIF(L19:N19,0)+1),0)+H19*'AM003_MPS(input)'!$E$30*'AM003_MPS(input)'!$E$29))</f>
        <v>0</v>
      </c>
      <c r="V19" s="202">
        <f t="shared" si="1"/>
        <v>0</v>
      </c>
    </row>
    <row r="20" spans="1:22" x14ac:dyDescent="0.2">
      <c r="A20" s="292"/>
      <c r="B20" s="115">
        <v>14</v>
      </c>
      <c r="C20" s="213"/>
      <c r="D20" s="213"/>
      <c r="E20" s="213"/>
      <c r="F20" s="212"/>
      <c r="G20" s="212"/>
      <c r="H20" s="212"/>
      <c r="I20" s="211">
        <f>'AM003_MPS(input)'!$E$14</f>
        <v>2791.5</v>
      </c>
      <c r="J20" s="210">
        <f>'AM003_MPS(input)'!$E$17</f>
        <v>0</v>
      </c>
      <c r="K20" s="209">
        <f>'AM003_MPS(input)'!$E$22</f>
        <v>5.57E-2</v>
      </c>
      <c r="L20" s="208">
        <f>'AM003_MPS(input)'!$E$23</f>
        <v>0</v>
      </c>
      <c r="M20" s="208">
        <f>'AM003_MPS(input)'!$E$24</f>
        <v>0</v>
      </c>
      <c r="N20" s="207">
        <f>'AM003_MPS(input)'!$E$25</f>
        <v>0</v>
      </c>
      <c r="O20" s="206">
        <f>'AM003_MPS(input)'!$E$31</f>
        <v>0</v>
      </c>
      <c r="P20" s="205">
        <f>'AM003_MPS(input)'!$E$29</f>
        <v>52.2</v>
      </c>
      <c r="Q20" s="205">
        <f>'AM003_MPS(input)'!$E$30</f>
        <v>6.1600000000000002E-2</v>
      </c>
      <c r="R20" s="204">
        <f>$I$7/($I$7+'AM003_MPS(input)'!$E$15*'AM003_MPS(input)'!$E$34/1000+$J$7)</f>
        <v>1</v>
      </c>
      <c r="S20" s="204">
        <f t="shared" si="0"/>
        <v>0</v>
      </c>
      <c r="T20" s="203">
        <f>(C20*(D20-E20)*'AM003_MPS(input)'!$E$27*'AM003_MPS(input)'!$E$28/1000)/'AM003_MPS(input)'!$E$26*'AM003_MPS(input)'!$E$30</f>
        <v>0</v>
      </c>
      <c r="U20" s="203">
        <f>IF(ISERROR((F20+G20)*R20*K20+(F20+G20)*S20*IFERROR(SMALL(L20:N20,COUNTIF(L20:N20,0)+1),0)+H20*'AM003_MPS(input)'!$E$30*'AM003_MPS(input)'!$E$29),"0.00",((F20+G20)*R20*K20+(F20+G20)*S20*IFERROR(SMALL(L20:N20,COUNTIF(L20:N20,0)+1),0)+H20*'AM003_MPS(input)'!$E$30*'AM003_MPS(input)'!$E$29))</f>
        <v>0</v>
      </c>
      <c r="V20" s="202">
        <f t="shared" si="1"/>
        <v>0</v>
      </c>
    </row>
    <row r="21" spans="1:22" x14ac:dyDescent="0.2">
      <c r="A21" s="292"/>
      <c r="B21" s="115">
        <v>15</v>
      </c>
      <c r="C21" s="213"/>
      <c r="D21" s="213"/>
      <c r="E21" s="213"/>
      <c r="F21" s="212"/>
      <c r="G21" s="212"/>
      <c r="H21" s="212"/>
      <c r="I21" s="211">
        <f>'AM003_MPS(input)'!$E$14</f>
        <v>2791.5</v>
      </c>
      <c r="J21" s="210">
        <f>'AM003_MPS(input)'!$E$17</f>
        <v>0</v>
      </c>
      <c r="K21" s="209">
        <f>'AM003_MPS(input)'!$E$22</f>
        <v>5.57E-2</v>
      </c>
      <c r="L21" s="208">
        <f>'AM003_MPS(input)'!$E$23</f>
        <v>0</v>
      </c>
      <c r="M21" s="208">
        <f>'AM003_MPS(input)'!$E$24</f>
        <v>0</v>
      </c>
      <c r="N21" s="207">
        <f>'AM003_MPS(input)'!$E$25</f>
        <v>0</v>
      </c>
      <c r="O21" s="206">
        <f>'AM003_MPS(input)'!$E$31</f>
        <v>0</v>
      </c>
      <c r="P21" s="205">
        <f>'AM003_MPS(input)'!$E$29</f>
        <v>52.2</v>
      </c>
      <c r="Q21" s="205">
        <f>'AM003_MPS(input)'!$E$30</f>
        <v>6.1600000000000002E-2</v>
      </c>
      <c r="R21" s="204">
        <f>$I$7/($I$7+'AM003_MPS(input)'!$E$15*'AM003_MPS(input)'!$E$34/1000+$J$7)</f>
        <v>1</v>
      </c>
      <c r="S21" s="204">
        <f t="shared" si="0"/>
        <v>0</v>
      </c>
      <c r="T21" s="203">
        <f>(C21*(D21-E21)*'AM003_MPS(input)'!$E$27*'AM003_MPS(input)'!$E$28/1000)/'AM003_MPS(input)'!$E$26*'AM003_MPS(input)'!$E$30</f>
        <v>0</v>
      </c>
      <c r="U21" s="203">
        <f>IF(ISERROR((F21+G21)*R21*K21+(F21+G21)*S21*IFERROR(SMALL(L21:N21,COUNTIF(L21:N21,0)+1),0)+H21*'AM003_MPS(input)'!$E$30*'AM003_MPS(input)'!$E$29),"0.00",((F21+G21)*R21*K21+(F21+G21)*S21*IFERROR(SMALL(L21:N21,COUNTIF(L21:N21,0)+1),0)+H21*'AM003_MPS(input)'!$E$30*'AM003_MPS(input)'!$E$29))</f>
        <v>0</v>
      </c>
      <c r="V21" s="202">
        <f t="shared" si="1"/>
        <v>0</v>
      </c>
    </row>
    <row r="22" spans="1:22" x14ac:dyDescent="0.2">
      <c r="A22" s="292"/>
      <c r="B22" s="115">
        <v>16</v>
      </c>
      <c r="C22" s="213"/>
      <c r="D22" s="213"/>
      <c r="E22" s="213"/>
      <c r="F22" s="212"/>
      <c r="G22" s="212"/>
      <c r="H22" s="212"/>
      <c r="I22" s="211">
        <f>'AM003_MPS(input)'!$E$14</f>
        <v>2791.5</v>
      </c>
      <c r="J22" s="210">
        <f>'AM003_MPS(input)'!$E$17</f>
        <v>0</v>
      </c>
      <c r="K22" s="209">
        <f>'AM003_MPS(input)'!$E$22</f>
        <v>5.57E-2</v>
      </c>
      <c r="L22" s="208">
        <f>'AM003_MPS(input)'!$E$23</f>
        <v>0</v>
      </c>
      <c r="M22" s="208">
        <f>'AM003_MPS(input)'!$E$24</f>
        <v>0</v>
      </c>
      <c r="N22" s="207">
        <f>'AM003_MPS(input)'!$E$25</f>
        <v>0</v>
      </c>
      <c r="O22" s="206">
        <f>'AM003_MPS(input)'!$E$31</f>
        <v>0</v>
      </c>
      <c r="P22" s="205">
        <f>'AM003_MPS(input)'!$E$29</f>
        <v>52.2</v>
      </c>
      <c r="Q22" s="205">
        <f>'AM003_MPS(input)'!$E$30</f>
        <v>6.1600000000000002E-2</v>
      </c>
      <c r="R22" s="204">
        <f>$I$7/($I$7+'AM003_MPS(input)'!$E$15*'AM003_MPS(input)'!$E$34/1000+$J$7)</f>
        <v>1</v>
      </c>
      <c r="S22" s="204">
        <f t="shared" si="0"/>
        <v>0</v>
      </c>
      <c r="T22" s="203">
        <f>(C22*(D22-E22)*'AM003_MPS(input)'!$E$27*'AM003_MPS(input)'!$E$28/1000)/'AM003_MPS(input)'!$E$26*'AM003_MPS(input)'!$E$30</f>
        <v>0</v>
      </c>
      <c r="U22" s="203">
        <f>IF(ISERROR((F22+G22)*R22*K22+(F22+G22)*S22*IFERROR(SMALL(L22:N22,COUNTIF(L22:N22,0)+1),0)+H22*'AM003_MPS(input)'!$E$30*'AM003_MPS(input)'!$E$29),"0.00",((F22+G22)*R22*K22+(F22+G22)*S22*IFERROR(SMALL(L22:N22,COUNTIF(L22:N22,0)+1),0)+H22*'AM003_MPS(input)'!$E$30*'AM003_MPS(input)'!$E$29))</f>
        <v>0</v>
      </c>
      <c r="V22" s="202">
        <f t="shared" si="1"/>
        <v>0</v>
      </c>
    </row>
    <row r="23" spans="1:22" x14ac:dyDescent="0.2">
      <c r="A23" s="292"/>
      <c r="B23" s="115">
        <v>17</v>
      </c>
      <c r="C23" s="213"/>
      <c r="D23" s="213"/>
      <c r="E23" s="213"/>
      <c r="F23" s="212"/>
      <c r="G23" s="212"/>
      <c r="H23" s="212"/>
      <c r="I23" s="211">
        <f>'AM003_MPS(input)'!$E$14</f>
        <v>2791.5</v>
      </c>
      <c r="J23" s="210">
        <f>'AM003_MPS(input)'!$E$17</f>
        <v>0</v>
      </c>
      <c r="K23" s="209">
        <f>'AM003_MPS(input)'!$E$22</f>
        <v>5.57E-2</v>
      </c>
      <c r="L23" s="208">
        <f>'AM003_MPS(input)'!$E$23</f>
        <v>0</v>
      </c>
      <c r="M23" s="208">
        <f>'AM003_MPS(input)'!$E$24</f>
        <v>0</v>
      </c>
      <c r="N23" s="207">
        <f>'AM003_MPS(input)'!$E$25</f>
        <v>0</v>
      </c>
      <c r="O23" s="206">
        <f>'AM003_MPS(input)'!$E$31</f>
        <v>0</v>
      </c>
      <c r="P23" s="205">
        <f>'AM003_MPS(input)'!$E$29</f>
        <v>52.2</v>
      </c>
      <c r="Q23" s="205">
        <f>'AM003_MPS(input)'!$E$30</f>
        <v>6.1600000000000002E-2</v>
      </c>
      <c r="R23" s="204">
        <f>$I$7/($I$7+'AM003_MPS(input)'!$E$15*'AM003_MPS(input)'!$E$34/1000+$J$7)</f>
        <v>1</v>
      </c>
      <c r="S23" s="204">
        <f t="shared" si="0"/>
        <v>0</v>
      </c>
      <c r="T23" s="203">
        <f>(C23*(D23-E23)*'AM003_MPS(input)'!$E$27*'AM003_MPS(input)'!$E$28/1000)/'AM003_MPS(input)'!$E$26*'AM003_MPS(input)'!$E$30</f>
        <v>0</v>
      </c>
      <c r="U23" s="203">
        <f>IF(ISERROR((F23+G23)*R23*K23+(F23+G23)*S23*IFERROR(SMALL(L23:N23,COUNTIF(L23:N23,0)+1),0)+H23*'AM003_MPS(input)'!$E$30*'AM003_MPS(input)'!$E$29),"0.00",((F23+G23)*R23*K23+(F23+G23)*S23*IFERROR(SMALL(L23:N23,COUNTIF(L23:N23,0)+1),0)+H23*'AM003_MPS(input)'!$E$30*'AM003_MPS(input)'!$E$29))</f>
        <v>0</v>
      </c>
      <c r="V23" s="202">
        <f t="shared" si="1"/>
        <v>0</v>
      </c>
    </row>
    <row r="24" spans="1:22" x14ac:dyDescent="0.2">
      <c r="A24" s="292"/>
      <c r="B24" s="115">
        <v>18</v>
      </c>
      <c r="C24" s="213"/>
      <c r="D24" s="213"/>
      <c r="E24" s="213"/>
      <c r="F24" s="212"/>
      <c r="G24" s="212"/>
      <c r="H24" s="212"/>
      <c r="I24" s="211">
        <f>'AM003_MPS(input)'!$E$14</f>
        <v>2791.5</v>
      </c>
      <c r="J24" s="210">
        <f>'AM003_MPS(input)'!$E$17</f>
        <v>0</v>
      </c>
      <c r="K24" s="209">
        <f>'AM003_MPS(input)'!$E$22</f>
        <v>5.57E-2</v>
      </c>
      <c r="L24" s="208">
        <f>'AM003_MPS(input)'!$E$23</f>
        <v>0</v>
      </c>
      <c r="M24" s="208">
        <f>'AM003_MPS(input)'!$E$24</f>
        <v>0</v>
      </c>
      <c r="N24" s="207">
        <f>'AM003_MPS(input)'!$E$25</f>
        <v>0</v>
      </c>
      <c r="O24" s="206">
        <f>'AM003_MPS(input)'!$E$31</f>
        <v>0</v>
      </c>
      <c r="P24" s="205">
        <f>'AM003_MPS(input)'!$E$29</f>
        <v>52.2</v>
      </c>
      <c r="Q24" s="205">
        <f>'AM003_MPS(input)'!$E$30</f>
        <v>6.1600000000000002E-2</v>
      </c>
      <c r="R24" s="204">
        <f>$I$7/($I$7+'AM003_MPS(input)'!$E$15*'AM003_MPS(input)'!$E$34/1000+$J$7)</f>
        <v>1</v>
      </c>
      <c r="S24" s="204">
        <f t="shared" si="0"/>
        <v>0</v>
      </c>
      <c r="T24" s="203">
        <f>(C24*(D24-E24)*'AM003_MPS(input)'!$E$27*'AM003_MPS(input)'!$E$28/1000)/'AM003_MPS(input)'!$E$26*'AM003_MPS(input)'!$E$30</f>
        <v>0</v>
      </c>
      <c r="U24" s="203">
        <f>IF(ISERROR((F24+G24)*R24*K24+(F24+G24)*S24*IFERROR(SMALL(L24:N24,COUNTIF(L24:N24,0)+1),0)+H24*'AM003_MPS(input)'!$E$30*'AM003_MPS(input)'!$E$29),"0.00",((F24+G24)*R24*K24+(F24+G24)*S24*IFERROR(SMALL(L24:N24,COUNTIF(L24:N24,0)+1),0)+H24*'AM003_MPS(input)'!$E$30*'AM003_MPS(input)'!$E$29))</f>
        <v>0</v>
      </c>
      <c r="V24" s="202">
        <f t="shared" si="1"/>
        <v>0</v>
      </c>
    </row>
    <row r="25" spans="1:22" x14ac:dyDescent="0.2">
      <c r="A25" s="292"/>
      <c r="B25" s="115">
        <v>19</v>
      </c>
      <c r="C25" s="213"/>
      <c r="D25" s="213"/>
      <c r="E25" s="213"/>
      <c r="F25" s="212"/>
      <c r="G25" s="212"/>
      <c r="H25" s="212"/>
      <c r="I25" s="211">
        <f>'AM003_MPS(input)'!$E$14</f>
        <v>2791.5</v>
      </c>
      <c r="J25" s="210">
        <f>'AM003_MPS(input)'!$E$17</f>
        <v>0</v>
      </c>
      <c r="K25" s="209">
        <f>'AM003_MPS(input)'!$E$22</f>
        <v>5.57E-2</v>
      </c>
      <c r="L25" s="208">
        <f>'AM003_MPS(input)'!$E$23</f>
        <v>0</v>
      </c>
      <c r="M25" s="208">
        <f>'AM003_MPS(input)'!$E$24</f>
        <v>0</v>
      </c>
      <c r="N25" s="207">
        <f>'AM003_MPS(input)'!$E$25</f>
        <v>0</v>
      </c>
      <c r="O25" s="206">
        <f>'AM003_MPS(input)'!$E$31</f>
        <v>0</v>
      </c>
      <c r="P25" s="205">
        <f>'AM003_MPS(input)'!$E$29</f>
        <v>52.2</v>
      </c>
      <c r="Q25" s="205">
        <f>'AM003_MPS(input)'!$E$30</f>
        <v>6.1600000000000002E-2</v>
      </c>
      <c r="R25" s="204">
        <f>$I$7/($I$7+'AM003_MPS(input)'!$E$15*'AM003_MPS(input)'!$E$34/1000+$J$7)</f>
        <v>1</v>
      </c>
      <c r="S25" s="204">
        <f t="shared" si="0"/>
        <v>0</v>
      </c>
      <c r="T25" s="203">
        <f>(C25*(D25-E25)*'AM003_MPS(input)'!$E$27*'AM003_MPS(input)'!$E$28/1000)/'AM003_MPS(input)'!$E$26*'AM003_MPS(input)'!$E$30</f>
        <v>0</v>
      </c>
      <c r="U25" s="203">
        <f>IF(ISERROR((F25+G25)*R25*K25+(F25+G25)*S25*IFERROR(SMALL(L25:N25,COUNTIF(L25:N25,0)+1),0)+H25*'AM003_MPS(input)'!$E$30*'AM003_MPS(input)'!$E$29),"0.00",((F25+G25)*R25*K25+(F25+G25)*S25*IFERROR(SMALL(L25:N25,COUNTIF(L25:N25,0)+1),0)+H25*'AM003_MPS(input)'!$E$30*'AM003_MPS(input)'!$E$29))</f>
        <v>0</v>
      </c>
      <c r="V25" s="202">
        <f t="shared" si="1"/>
        <v>0</v>
      </c>
    </row>
    <row r="26" spans="1:22" x14ac:dyDescent="0.2">
      <c r="A26" s="292"/>
      <c r="B26" s="115">
        <v>20</v>
      </c>
      <c r="C26" s="213"/>
      <c r="D26" s="213"/>
      <c r="E26" s="213"/>
      <c r="F26" s="212"/>
      <c r="G26" s="212"/>
      <c r="H26" s="212"/>
      <c r="I26" s="211">
        <f>'AM003_MPS(input)'!$E$14</f>
        <v>2791.5</v>
      </c>
      <c r="J26" s="210">
        <f>'AM003_MPS(input)'!$E$17</f>
        <v>0</v>
      </c>
      <c r="K26" s="209">
        <f>'AM003_MPS(input)'!$E$22</f>
        <v>5.57E-2</v>
      </c>
      <c r="L26" s="208">
        <f>'AM003_MPS(input)'!$E$23</f>
        <v>0</v>
      </c>
      <c r="M26" s="208">
        <f>'AM003_MPS(input)'!$E$24</f>
        <v>0</v>
      </c>
      <c r="N26" s="207">
        <f>'AM003_MPS(input)'!$E$25</f>
        <v>0</v>
      </c>
      <c r="O26" s="206">
        <f>'AM003_MPS(input)'!$E$31</f>
        <v>0</v>
      </c>
      <c r="P26" s="205">
        <f>'AM003_MPS(input)'!$E$29</f>
        <v>52.2</v>
      </c>
      <c r="Q26" s="205">
        <f>'AM003_MPS(input)'!$E$30</f>
        <v>6.1600000000000002E-2</v>
      </c>
      <c r="R26" s="204">
        <f>$I$7/($I$7+'AM003_MPS(input)'!$E$15*'AM003_MPS(input)'!$E$34/1000+$J$7)</f>
        <v>1</v>
      </c>
      <c r="S26" s="204">
        <f t="shared" si="0"/>
        <v>0</v>
      </c>
      <c r="T26" s="203">
        <f>(C26*(D26-E26)*'AM003_MPS(input)'!$E$27*'AM003_MPS(input)'!$E$28/1000)/'AM003_MPS(input)'!$E$26*'AM003_MPS(input)'!$E$30</f>
        <v>0</v>
      </c>
      <c r="U26" s="203">
        <f>IF(ISERROR((F26+G26)*R26*K26+(F26+G26)*S26*IFERROR(SMALL(L26:N26,COUNTIF(L26:N26,0)+1),0)+H26*'AM003_MPS(input)'!$E$30*'AM003_MPS(input)'!$E$29),"0.00",((F26+G26)*R26*K26+(F26+G26)*S26*IFERROR(SMALL(L26:N26,COUNTIF(L26:N26,0)+1),0)+H26*'AM003_MPS(input)'!$E$30*'AM003_MPS(input)'!$E$29))</f>
        <v>0</v>
      </c>
      <c r="V26" s="202">
        <f t="shared" si="1"/>
        <v>0</v>
      </c>
    </row>
    <row r="27" spans="1:22" x14ac:dyDescent="0.2">
      <c r="A27" s="292"/>
      <c r="B27" s="201" t="s">
        <v>55</v>
      </c>
      <c r="C27" s="200" t="s">
        <v>36</v>
      </c>
      <c r="D27" s="200" t="s">
        <v>36</v>
      </c>
      <c r="E27" s="200" t="s">
        <v>36</v>
      </c>
      <c r="F27" s="200" t="s">
        <v>36</v>
      </c>
      <c r="G27" s="200" t="s">
        <v>36</v>
      </c>
      <c r="H27" s="200" t="s">
        <v>36</v>
      </c>
      <c r="I27" s="200" t="s">
        <v>36</v>
      </c>
      <c r="J27" s="200" t="s">
        <v>36</v>
      </c>
      <c r="K27" s="200" t="s">
        <v>36</v>
      </c>
      <c r="L27" s="200" t="s">
        <v>36</v>
      </c>
      <c r="M27" s="200" t="s">
        <v>36</v>
      </c>
      <c r="N27" s="200" t="s">
        <v>36</v>
      </c>
      <c r="O27" s="200" t="s">
        <v>36</v>
      </c>
      <c r="P27" s="200" t="s">
        <v>36</v>
      </c>
      <c r="Q27" s="200" t="s">
        <v>36</v>
      </c>
      <c r="R27" s="200" t="s">
        <v>36</v>
      </c>
      <c r="S27" s="200" t="s">
        <v>36</v>
      </c>
      <c r="T27" s="198">
        <f>SUMIF(T7:T26,"&gt;0",T7:T26)</f>
        <v>340.7196511871432</v>
      </c>
      <c r="U27" s="199">
        <f>SUM(U7:U26)</f>
        <v>321.15893600000004</v>
      </c>
      <c r="V27" s="198">
        <f>SUMIF(V7:V26,"&gt;0",V7:V26)</f>
        <v>19.56071518714316</v>
      </c>
    </row>
  </sheetData>
  <sheetProtection password="C303" sheet="1" objects="1" scenarios="1" formatCells="0" formatRows="0" insertRows="0"/>
  <mergeCells count="4">
    <mergeCell ref="T3:V3"/>
    <mergeCell ref="A7:A27"/>
    <mergeCell ref="C3:J3"/>
    <mergeCell ref="K3:Q3"/>
  </mergeCells>
  <phoneticPr fontId="3"/>
  <pageMargins left="0.43307086614173229" right="0.43307086614173229" top="0.74803149606299213" bottom="0.74803149606299213" header="0.31496062992125984" footer="0.31496062992125984"/>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AM002_MPS(input)</vt:lpstr>
      <vt:lpstr>AM002_MPS(input_separate)</vt:lpstr>
      <vt:lpstr>AM002_MPS(calc_process)</vt:lpstr>
      <vt:lpstr>AM002_MSS</vt:lpstr>
      <vt:lpstr>AM002_MRS(input)</vt:lpstr>
      <vt:lpstr>AM002_MRS(input_separate)</vt:lpstr>
      <vt:lpstr>AM002_MRS(calc_process)</vt:lpstr>
      <vt:lpstr>AM003_MPS(input)</vt:lpstr>
      <vt:lpstr>AM003_MPS(input_separate)</vt:lpstr>
      <vt:lpstr>AM003_MPS(calc_process) </vt:lpstr>
      <vt:lpstr>AM003_MSS</vt:lpstr>
      <vt:lpstr>AM003_MRS(input)</vt:lpstr>
      <vt:lpstr>AM003_MRS(input_separate)</vt:lpstr>
      <vt:lpstr>AM003_MRS(calc_process)</vt:lpstr>
      <vt:lpstr>'AM002_MPS(calc_process)'!Print_Area</vt:lpstr>
      <vt:lpstr>'AM002_MPS(input)'!Print_Area</vt:lpstr>
      <vt:lpstr>'AM002_MRS(calc_process)'!Print_Area</vt:lpstr>
      <vt:lpstr>'AM002_MRS(input)'!Print_Area</vt:lpstr>
      <vt:lpstr>'AM003_MPS(calc_process) '!Print_Area</vt:lpstr>
      <vt:lpstr>'AM003_MPS(input)'!Print_Area</vt:lpstr>
      <vt:lpstr>'AM003_MPS(input_separate)'!Print_Area</vt:lpstr>
      <vt:lpstr>'AM003_MRS(calc_process)'!Print_Area</vt:lpstr>
      <vt:lpstr>'AM003_MRS(input)'!Print_Area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2018-03-12T12:54:04Z</cp:lastPrinted>
  <dcterms:created xsi:type="dcterms:W3CDTF">2016-01-26T02:23:56Z</dcterms:created>
  <dcterms:modified xsi:type="dcterms:W3CDTF">2020-02-13T12:31:51Z</dcterms:modified>
</cp:coreProperties>
</file>